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46" windowWidth="15180" windowHeight="7890" tabRatio="853" activeTab="0"/>
  </bookViews>
  <sheets>
    <sheet name="3 jahr" sheetId="1" r:id="rId1"/>
    <sheet name="V Str" sheetId="2" r:id="rId2"/>
    <sheet name="Str  ges" sheetId="3" r:id="rId3"/>
    <sheet name="V Wärme" sheetId="4" r:id="rId4"/>
    <sheet name="Wärme ges" sheetId="5" r:id="rId5"/>
    <sheet name="V Wasser" sheetId="6" r:id="rId6"/>
    <sheet name="Wasser ges" sheetId="7" r:id="rId7"/>
    <sheet name="Einsp Str" sheetId="8" r:id="rId8"/>
    <sheet name="Einsp Wärme" sheetId="9" r:id="rId9"/>
    <sheet name="Einsp Wasser" sheetId="10" r:id="rId10"/>
    <sheet name="Einsp €" sheetId="11" r:id="rId11"/>
  </sheets>
  <definedNames/>
  <calcPr fullCalcOnLoad="1"/>
</workbook>
</file>

<file path=xl/sharedStrings.xml><?xml version="1.0" encoding="utf-8"?>
<sst xmlns="http://schemas.openxmlformats.org/spreadsheetml/2006/main" count="165" uniqueCount="44">
  <si>
    <t xml:space="preserve">Strom                  </t>
  </si>
  <si>
    <t>kWh</t>
  </si>
  <si>
    <t>Schule</t>
  </si>
  <si>
    <t>Summe</t>
  </si>
  <si>
    <t>m³</t>
  </si>
  <si>
    <t>Kosten</t>
  </si>
  <si>
    <t>Preis</t>
  </si>
  <si>
    <t>Anteil Schule 50%</t>
  </si>
  <si>
    <t>€</t>
  </si>
  <si>
    <t>€/kWh</t>
  </si>
  <si>
    <t>%</t>
  </si>
  <si>
    <t>€/m³</t>
  </si>
  <si>
    <t>Strom</t>
  </si>
  <si>
    <t>Wasser</t>
  </si>
  <si>
    <t>Wärme</t>
  </si>
  <si>
    <t xml:space="preserve">Summe Einsparungen </t>
  </si>
  <si>
    <t>Verbrauchs-einsparung</t>
  </si>
  <si>
    <t>Kosten-einsparung</t>
  </si>
  <si>
    <t>Verbrauch Maßnahmen- bereinigt</t>
  </si>
  <si>
    <t>MWh</t>
  </si>
  <si>
    <t>Heizenergie</t>
  </si>
  <si>
    <t>Basiswerte</t>
  </si>
  <si>
    <t>MW</t>
  </si>
  <si>
    <t>Verbrauch Maßnahmen-bereinigt</t>
  </si>
  <si>
    <t>Verbrauch unber.</t>
  </si>
  <si>
    <t>Verbrauch witterungs- und  Maßnahmen-bereinigt</t>
  </si>
  <si>
    <t>Verbrauch witter.- bereinigt</t>
  </si>
  <si>
    <t>Verbrauch unbereinigt</t>
  </si>
  <si>
    <t>1. Jahr</t>
  </si>
  <si>
    <t>2. Jahr</t>
  </si>
  <si>
    <t>3. Vertragsjahr 01.01.2009 - 31.12.2009</t>
  </si>
  <si>
    <t>3. Jahr</t>
  </si>
  <si>
    <t>Musterstadt</t>
  </si>
  <si>
    <t xml:space="preserve">GTZ 20: Wetterstation Rheinstetten; </t>
  </si>
  <si>
    <t>LJM von Würzburg</t>
  </si>
  <si>
    <t>Schule 1</t>
  </si>
  <si>
    <t>Schule 2</t>
  </si>
  <si>
    <t>Schule 3</t>
  </si>
  <si>
    <t>Schule 4</t>
  </si>
  <si>
    <t>Schule 5</t>
  </si>
  <si>
    <t>Schule 6</t>
  </si>
  <si>
    <t>Verbrauchs-entwicklung aller Schulen</t>
  </si>
  <si>
    <t>Referenzwert</t>
  </si>
  <si>
    <t>Referenzwert = MW (2005, 2006)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</si>
</sst>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  <numFmt numFmtId="173" formatCode="0.0000"/>
    <numFmt numFmtId="174" formatCode="0.0"/>
    <numFmt numFmtId="175" formatCode="#,##0.000"/>
    <numFmt numFmtId="176" formatCode="[$-407]dddd\,\ d\.\ mmmm\ yyyy"/>
    <numFmt numFmtId="177" formatCode="0.000"/>
    <numFmt numFmtId="178" formatCode="0.0000000"/>
    <numFmt numFmtId="179" formatCode="0.000000"/>
    <numFmt numFmtId="180" formatCode="0.00000"/>
    <numFmt numFmtId="181" formatCode="0.00000000"/>
    <numFmt numFmtId="182" formatCode="#,##0.0000"/>
    <numFmt numFmtId="183" formatCode="0;[Red]0"/>
    <numFmt numFmtId="184" formatCode="0.0%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.00\ &quot;€&quot;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3" xfId="0" applyNumberForma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5" xfId="0" applyNumberForma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18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3" fontId="0" fillId="0" borderId="11" xfId="0" applyNumberForma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2" xfId="0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/>
    </xf>
    <xf numFmtId="3" fontId="0" fillId="0" borderId="4" xfId="0" applyNumberForma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4" fillId="2" borderId="5" xfId="0" applyFont="1" applyFill="1" applyBorder="1" applyAlignment="1">
      <alignment horizontal="center" vertical="center" wrapText="1" shrinkToFit="1"/>
    </xf>
    <xf numFmtId="0" fontId="0" fillId="2" borderId="7" xfId="0" applyFont="1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3" fontId="0" fillId="2" borderId="6" xfId="0" applyNumberFormat="1" applyFill="1" applyBorder="1" applyAlignment="1">
      <alignment/>
    </xf>
    <xf numFmtId="0" fontId="0" fillId="3" borderId="5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0" xfId="0" applyFill="1" applyAlignment="1">
      <alignment/>
    </xf>
    <xf numFmtId="3" fontId="0" fillId="3" borderId="3" xfId="0" applyNumberFormat="1" applyFont="1" applyFill="1" applyBorder="1" applyAlignment="1">
      <alignment/>
    </xf>
    <xf numFmtId="3" fontId="0" fillId="3" borderId="13" xfId="0" applyNumberFormat="1" applyFont="1" applyFill="1" applyBorder="1" applyAlignment="1">
      <alignment/>
    </xf>
    <xf numFmtId="3" fontId="0" fillId="3" borderId="3" xfId="0" applyNumberFormat="1" applyFill="1" applyBorder="1" applyAlignment="1">
      <alignment/>
    </xf>
    <xf numFmtId="3" fontId="0" fillId="3" borderId="1" xfId="0" applyNumberFormat="1" applyFill="1" applyBorder="1" applyAlignment="1">
      <alignment/>
    </xf>
    <xf numFmtId="3" fontId="0" fillId="3" borderId="0" xfId="0" applyNumberFormat="1" applyFill="1" applyAlignment="1">
      <alignment/>
    </xf>
    <xf numFmtId="3" fontId="0" fillId="3" borderId="5" xfId="0" applyNumberFormat="1" applyFill="1" applyBorder="1" applyAlignment="1">
      <alignment/>
    </xf>
    <xf numFmtId="0" fontId="0" fillId="4" borderId="1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2" xfId="0" applyFill="1" applyBorder="1" applyAlignment="1">
      <alignment/>
    </xf>
    <xf numFmtId="0" fontId="0" fillId="4" borderId="0" xfId="0" applyFill="1" applyAlignment="1">
      <alignment/>
    </xf>
    <xf numFmtId="3" fontId="0" fillId="4" borderId="3" xfId="0" applyNumberFormat="1" applyFont="1" applyFill="1" applyBorder="1" applyAlignment="1">
      <alignment/>
    </xf>
    <xf numFmtId="3" fontId="0" fillId="4" borderId="10" xfId="0" applyNumberFormat="1" applyFont="1" applyFill="1" applyBorder="1" applyAlignment="1">
      <alignment/>
    </xf>
    <xf numFmtId="3" fontId="0" fillId="4" borderId="3" xfId="0" applyNumberFormat="1" applyFill="1" applyBorder="1" applyAlignment="1">
      <alignment/>
    </xf>
    <xf numFmtId="3" fontId="0" fillId="4" borderId="1" xfId="0" applyNumberFormat="1" applyFill="1" applyBorder="1" applyAlignment="1">
      <alignment/>
    </xf>
    <xf numFmtId="3" fontId="0" fillId="4" borderId="0" xfId="0" applyNumberFormat="1" applyFill="1" applyAlignment="1">
      <alignment/>
    </xf>
    <xf numFmtId="3" fontId="0" fillId="4" borderId="5" xfId="0" applyNumberFormat="1" applyFill="1" applyBorder="1" applyAlignment="1">
      <alignment/>
    </xf>
    <xf numFmtId="3" fontId="0" fillId="4" borderId="8" xfId="0" applyNumberForma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2" xfId="0" applyFill="1" applyBorder="1" applyAlignment="1">
      <alignment/>
    </xf>
    <xf numFmtId="3" fontId="0" fillId="2" borderId="13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1" xfId="0" applyFill="1" applyBorder="1" applyAlignment="1">
      <alignment/>
    </xf>
    <xf numFmtId="3" fontId="0" fillId="2" borderId="1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  <xf numFmtId="49" fontId="0" fillId="3" borderId="3" xfId="0" applyNumberFormat="1" applyFill="1" applyBorder="1" applyAlignment="1">
      <alignment horizontal="center"/>
    </xf>
    <xf numFmtId="3" fontId="0" fillId="3" borderId="3" xfId="0" applyNumberFormat="1" applyFont="1" applyFill="1" applyBorder="1" applyAlignment="1">
      <alignment/>
    </xf>
    <xf numFmtId="3" fontId="0" fillId="3" borderId="0" xfId="0" applyNumberFormat="1" applyFont="1" applyFill="1" applyAlignment="1">
      <alignment/>
    </xf>
    <xf numFmtId="3" fontId="0" fillId="3" borderId="1" xfId="0" applyNumberFormat="1" applyFont="1" applyFill="1" applyBorder="1" applyAlignment="1">
      <alignment/>
    </xf>
    <xf numFmtId="49" fontId="0" fillId="4" borderId="3" xfId="0" applyNumberFormat="1" applyFill="1" applyBorder="1" applyAlignment="1">
      <alignment horizontal="center"/>
    </xf>
    <xf numFmtId="49" fontId="0" fillId="4" borderId="10" xfId="0" applyNumberFormat="1" applyFill="1" applyBorder="1" applyAlignment="1">
      <alignment horizontal="center"/>
    </xf>
    <xf numFmtId="3" fontId="0" fillId="4" borderId="3" xfId="0" applyNumberFormat="1" applyFont="1" applyFill="1" applyBorder="1" applyAlignment="1">
      <alignment/>
    </xf>
    <xf numFmtId="3" fontId="0" fillId="4" borderId="0" xfId="0" applyNumberFormat="1" applyFont="1" applyFill="1" applyAlignment="1">
      <alignment/>
    </xf>
    <xf numFmtId="3" fontId="0" fillId="4" borderId="4" xfId="0" applyNumberFormat="1" applyFont="1" applyFill="1" applyBorder="1" applyAlignment="1">
      <alignment/>
    </xf>
    <xf numFmtId="0" fontId="0" fillId="2" borderId="11" xfId="0" applyFill="1" applyBorder="1" applyAlignment="1">
      <alignment/>
    </xf>
    <xf numFmtId="3" fontId="0" fillId="2" borderId="4" xfId="0" applyNumberFormat="1" applyFill="1" applyBorder="1" applyAlignment="1">
      <alignment/>
    </xf>
    <xf numFmtId="0" fontId="0" fillId="3" borderId="1" xfId="0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4" borderId="9" xfId="0" applyNumberFormat="1" applyFill="1" applyBorder="1" applyAlignment="1">
      <alignment horizontal="center"/>
    </xf>
    <xf numFmtId="3" fontId="0" fillId="4" borderId="1" xfId="0" applyNumberFormat="1" applyFont="1" applyFill="1" applyBorder="1" applyAlignment="1">
      <alignment/>
    </xf>
    <xf numFmtId="3" fontId="0" fillId="4" borderId="4" xfId="0" applyNumberFormat="1" applyFill="1" applyBorder="1" applyAlignment="1">
      <alignment/>
    </xf>
    <xf numFmtId="0" fontId="0" fillId="5" borderId="15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49" fontId="0" fillId="5" borderId="17" xfId="0" applyNumberFormat="1" applyFill="1" applyBorder="1" applyAlignment="1">
      <alignment horizontal="center"/>
    </xf>
    <xf numFmtId="49" fontId="0" fillId="5" borderId="3" xfId="0" applyNumberFormat="1" applyFill="1" applyBorder="1" applyAlignment="1">
      <alignment horizontal="center"/>
    </xf>
    <xf numFmtId="49" fontId="0" fillId="5" borderId="0" xfId="0" applyNumberFormat="1" applyFill="1" applyBorder="1" applyAlignment="1">
      <alignment horizontal="center"/>
    </xf>
    <xf numFmtId="0" fontId="0" fillId="5" borderId="3" xfId="0" applyFill="1" applyBorder="1" applyAlignment="1">
      <alignment/>
    </xf>
    <xf numFmtId="0" fontId="0" fillId="5" borderId="18" xfId="0" applyFill="1" applyBorder="1" applyAlignment="1">
      <alignment/>
    </xf>
    <xf numFmtId="3" fontId="0" fillId="5" borderId="19" xfId="0" applyNumberFormat="1" applyFill="1" applyBorder="1" applyAlignment="1">
      <alignment/>
    </xf>
    <xf numFmtId="3" fontId="0" fillId="5" borderId="3" xfId="0" applyNumberFormat="1" applyFont="1" applyFill="1" applyBorder="1" applyAlignment="1">
      <alignment/>
    </xf>
    <xf numFmtId="3" fontId="0" fillId="5" borderId="0" xfId="0" applyNumberFormat="1" applyFill="1" applyBorder="1" applyAlignment="1">
      <alignment/>
    </xf>
    <xf numFmtId="174" fontId="0" fillId="5" borderId="3" xfId="0" applyNumberFormat="1" applyFill="1" applyBorder="1" applyAlignment="1">
      <alignment/>
    </xf>
    <xf numFmtId="173" fontId="0" fillId="5" borderId="0" xfId="0" applyNumberFormat="1" applyFill="1" applyBorder="1" applyAlignment="1">
      <alignment/>
    </xf>
    <xf numFmtId="3" fontId="0" fillId="5" borderId="3" xfId="0" applyNumberFormat="1" applyFill="1" applyBorder="1" applyAlignment="1">
      <alignment/>
    </xf>
    <xf numFmtId="3" fontId="0" fillId="5" borderId="18" xfId="0" applyNumberFormat="1" applyFill="1" applyBorder="1" applyAlignment="1">
      <alignment/>
    </xf>
    <xf numFmtId="4" fontId="0" fillId="5" borderId="0" xfId="0" applyNumberFormat="1" applyFill="1" applyBorder="1" applyAlignment="1">
      <alignment/>
    </xf>
    <xf numFmtId="3" fontId="0" fillId="5" borderId="20" xfId="0" applyNumberFormat="1" applyFill="1" applyBorder="1" applyAlignment="1">
      <alignment/>
    </xf>
    <xf numFmtId="3" fontId="0" fillId="5" borderId="1" xfId="0" applyNumberFormat="1" applyFont="1" applyFill="1" applyBorder="1" applyAlignment="1">
      <alignment/>
    </xf>
    <xf numFmtId="1" fontId="0" fillId="5" borderId="1" xfId="0" applyNumberFormat="1" applyFill="1" applyBorder="1" applyAlignment="1">
      <alignment/>
    </xf>
    <xf numFmtId="3" fontId="0" fillId="5" borderId="21" xfId="0" applyNumberFormat="1" applyFill="1" applyBorder="1" applyAlignment="1">
      <alignment/>
    </xf>
    <xf numFmtId="3" fontId="0" fillId="5" borderId="22" xfId="0" applyNumberFormat="1" applyFill="1" applyBorder="1" applyAlignment="1">
      <alignment/>
    </xf>
    <xf numFmtId="172" fontId="0" fillId="5" borderId="22" xfId="0" applyNumberFormat="1" applyFill="1" applyBorder="1" applyAlignment="1">
      <alignment/>
    </xf>
    <xf numFmtId="4" fontId="0" fillId="5" borderId="22" xfId="0" applyNumberFormat="1" applyFill="1" applyBorder="1" applyAlignment="1">
      <alignment/>
    </xf>
    <xf numFmtId="3" fontId="0" fillId="5" borderId="23" xfId="0" applyNumberFormat="1" applyFill="1" applyBorder="1" applyAlignment="1">
      <alignment/>
    </xf>
    <xf numFmtId="0" fontId="0" fillId="5" borderId="24" xfId="0" applyFill="1" applyBorder="1" applyAlignment="1">
      <alignment/>
    </xf>
    <xf numFmtId="49" fontId="0" fillId="5" borderId="2" xfId="0" applyNumberFormat="1" applyFill="1" applyBorder="1" applyAlignment="1">
      <alignment horizontal="center"/>
    </xf>
    <xf numFmtId="49" fontId="0" fillId="5" borderId="10" xfId="0" applyNumberFormat="1" applyFill="1" applyBorder="1" applyAlignment="1">
      <alignment horizontal="center"/>
    </xf>
    <xf numFmtId="175" fontId="0" fillId="5" borderId="3" xfId="0" applyNumberFormat="1" applyFill="1" applyBorder="1" applyAlignment="1">
      <alignment/>
    </xf>
    <xf numFmtId="3" fontId="0" fillId="5" borderId="19" xfId="0" applyNumberFormat="1" applyFont="1" applyFill="1" applyBorder="1" applyAlignment="1">
      <alignment/>
    </xf>
    <xf numFmtId="3" fontId="0" fillId="5" borderId="25" xfId="0" applyNumberFormat="1" applyFill="1" applyBorder="1" applyAlignment="1">
      <alignment/>
    </xf>
    <xf numFmtId="3" fontId="0" fillId="5" borderId="1" xfId="0" applyNumberFormat="1" applyFill="1" applyBorder="1" applyAlignment="1">
      <alignment/>
    </xf>
    <xf numFmtId="4" fontId="0" fillId="5" borderId="10" xfId="0" applyNumberFormat="1" applyFill="1" applyBorder="1" applyAlignment="1">
      <alignment/>
    </xf>
    <xf numFmtId="173" fontId="0" fillId="5" borderId="1" xfId="0" applyNumberFormat="1" applyFill="1" applyBorder="1" applyAlignment="1">
      <alignment/>
    </xf>
    <xf numFmtId="175" fontId="0" fillId="5" borderId="22" xfId="0" applyNumberFormat="1" applyFill="1" applyBorder="1" applyAlignment="1">
      <alignment/>
    </xf>
    <xf numFmtId="0" fontId="0" fillId="5" borderId="1" xfId="0" applyFill="1" applyBorder="1" applyAlignment="1">
      <alignment horizontal="center"/>
    </xf>
    <xf numFmtId="49" fontId="0" fillId="5" borderId="26" xfId="0" applyNumberFormat="1" applyFill="1" applyBorder="1" applyAlignment="1">
      <alignment horizontal="center"/>
    </xf>
    <xf numFmtId="2" fontId="0" fillId="5" borderId="3" xfId="0" applyNumberFormat="1" applyFont="1" applyFill="1" applyBorder="1" applyAlignment="1">
      <alignment/>
    </xf>
    <xf numFmtId="174" fontId="0" fillId="5" borderId="1" xfId="0" applyNumberFormat="1" applyFill="1" applyBorder="1" applyAlignment="1">
      <alignment/>
    </xf>
    <xf numFmtId="4" fontId="0" fillId="5" borderId="4" xfId="0" applyNumberFormat="1" applyFill="1" applyBorder="1" applyAlignment="1">
      <alignment/>
    </xf>
    <xf numFmtId="3" fontId="0" fillId="5" borderId="27" xfId="0" applyNumberFormat="1" applyFill="1" applyBorder="1" applyAlignment="1">
      <alignment/>
    </xf>
    <xf numFmtId="3" fontId="0" fillId="5" borderId="28" xfId="0" applyNumberFormat="1" applyFill="1" applyBorder="1" applyAlignment="1">
      <alignment/>
    </xf>
    <xf numFmtId="174" fontId="0" fillId="5" borderId="22" xfId="0" applyNumberFormat="1" applyFill="1" applyBorder="1" applyAlignment="1">
      <alignment/>
    </xf>
    <xf numFmtId="4" fontId="0" fillId="5" borderId="1" xfId="0" applyNumberFormat="1" applyFill="1" applyBorder="1" applyAlignment="1">
      <alignment/>
    </xf>
    <xf numFmtId="49" fontId="0" fillId="5" borderId="9" xfId="0" applyNumberFormat="1" applyFill="1" applyBorder="1" applyAlignment="1">
      <alignment horizontal="center"/>
    </xf>
    <xf numFmtId="3" fontId="0" fillId="5" borderId="4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0" fillId="5" borderId="10" xfId="0" applyFill="1" applyBorder="1" applyAlignment="1">
      <alignment/>
    </xf>
    <xf numFmtId="174" fontId="0" fillId="5" borderId="10" xfId="0" applyNumberFormat="1" applyFill="1" applyBorder="1" applyAlignment="1">
      <alignment/>
    </xf>
    <xf numFmtId="1" fontId="0" fillId="5" borderId="4" xfId="0" applyNumberFormat="1" applyFill="1" applyBorder="1" applyAlignment="1">
      <alignment/>
    </xf>
    <xf numFmtId="4" fontId="0" fillId="5" borderId="3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0" fillId="0" borderId="9" xfId="0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3" fontId="0" fillId="0" borderId="13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1" fontId="0" fillId="0" borderId="3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3" fontId="0" fillId="5" borderId="10" xfId="0" applyNumberFormat="1" applyFont="1" applyFill="1" applyBorder="1" applyAlignment="1">
      <alignment/>
    </xf>
    <xf numFmtId="3" fontId="9" fillId="4" borderId="10" xfId="0" applyNumberFormat="1" applyFont="1" applyFill="1" applyBorder="1" applyAlignment="1">
      <alignment/>
    </xf>
    <xf numFmtId="3" fontId="9" fillId="5" borderId="3" xfId="0" applyNumberFormat="1" applyFont="1" applyFill="1" applyBorder="1" applyAlignment="1">
      <alignment/>
    </xf>
    <xf numFmtId="3" fontId="9" fillId="2" borderId="3" xfId="0" applyNumberFormat="1" applyFont="1" applyFill="1" applyBorder="1" applyAlignment="1">
      <alignment horizontal="right"/>
    </xf>
    <xf numFmtId="3" fontId="9" fillId="2" borderId="0" xfId="0" applyNumberFormat="1" applyFont="1" applyFill="1" applyBorder="1" applyAlignment="1">
      <alignment horizontal="right"/>
    </xf>
    <xf numFmtId="3" fontId="10" fillId="2" borderId="0" xfId="0" applyNumberFormat="1" applyFont="1" applyFill="1" applyAlignment="1">
      <alignment/>
    </xf>
    <xf numFmtId="3" fontId="9" fillId="5" borderId="10" xfId="0" applyNumberFormat="1" applyFon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0" xfId="0" applyNumberFormat="1" applyFont="1" applyFill="1" applyBorder="1" applyAlignment="1">
      <alignment horizontal="right"/>
    </xf>
    <xf numFmtId="3" fontId="0" fillId="2" borderId="3" xfId="0" applyNumberFormat="1" applyFont="1" applyFill="1" applyBorder="1" applyAlignment="1">
      <alignment horizontal="right"/>
    </xf>
    <xf numFmtId="0" fontId="0" fillId="5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 shrinkToFit="1"/>
    </xf>
    <xf numFmtId="0" fontId="4" fillId="5" borderId="1" xfId="0" applyFont="1" applyFill="1" applyBorder="1" applyAlignment="1">
      <alignment horizontal="center" vertical="center" wrapText="1" shrinkToFit="1"/>
    </xf>
    <xf numFmtId="0" fontId="0" fillId="4" borderId="8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 wrapText="1" shrinkToFit="1"/>
    </xf>
    <xf numFmtId="0" fontId="4" fillId="4" borderId="1" xfId="0" applyFont="1" applyFill="1" applyBorder="1" applyAlignment="1">
      <alignment horizontal="center" vertical="center" wrapText="1" shrinkToFit="1"/>
    </xf>
    <xf numFmtId="0" fontId="4" fillId="4" borderId="9" xfId="0" applyFont="1" applyFill="1" applyBorder="1" applyAlignment="1">
      <alignment horizontal="center" vertical="center" wrapText="1" shrinkToFit="1"/>
    </xf>
    <xf numFmtId="0" fontId="4" fillId="4" borderId="4" xfId="0" applyFont="1" applyFill="1" applyBorder="1" applyAlignment="1">
      <alignment horizontal="center" vertical="center" wrapText="1" shrinkToFit="1"/>
    </xf>
    <xf numFmtId="0" fontId="4" fillId="5" borderId="26" xfId="0" applyFont="1" applyFill="1" applyBorder="1" applyAlignment="1">
      <alignment horizontal="center" vertical="center" wrapText="1" shrinkToFit="1"/>
    </xf>
    <xf numFmtId="0" fontId="4" fillId="5" borderId="20" xfId="0" applyFont="1" applyFill="1" applyBorder="1" applyAlignment="1">
      <alignment horizontal="center" vertical="center" wrapText="1" shrinkToFit="1"/>
    </xf>
    <xf numFmtId="0" fontId="0" fillId="5" borderId="30" xfId="0" applyFill="1" applyBorder="1" applyAlignment="1">
      <alignment horizontal="center"/>
    </xf>
    <xf numFmtId="0" fontId="0" fillId="5" borderId="31" xfId="0" applyFill="1" applyBorder="1" applyAlignment="1">
      <alignment/>
    </xf>
    <xf numFmtId="0" fontId="0" fillId="5" borderId="32" xfId="0" applyFill="1" applyBorder="1" applyAlignment="1">
      <alignment/>
    </xf>
    <xf numFmtId="0" fontId="4" fillId="5" borderId="33" xfId="0" applyFont="1" applyFill="1" applyBorder="1" applyAlignment="1">
      <alignment horizontal="center" vertical="center" wrapText="1" shrinkToFit="1"/>
    </xf>
    <xf numFmtId="0" fontId="4" fillId="5" borderId="34" xfId="0" applyFont="1" applyFill="1" applyBorder="1" applyAlignment="1">
      <alignment horizontal="center" vertical="center" wrapText="1" shrinkToFit="1"/>
    </xf>
    <xf numFmtId="0" fontId="0" fillId="3" borderId="8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wrapText="1" shrinkToFit="1"/>
    </xf>
    <xf numFmtId="0" fontId="0" fillId="3" borderId="12" xfId="0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 shrinkToFit="1"/>
    </xf>
    <xf numFmtId="0" fontId="4" fillId="2" borderId="12" xfId="0" applyFont="1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 vertical="center" wrapText="1" shrinkToFit="1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0" fillId="0" borderId="9" xfId="0" applyNumberFormat="1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                                  Entwicklung Stromverbrauch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2005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 jahr'!$B$13:$B$18</c:f>
              <c:strCache>
                <c:ptCount val="6"/>
                <c:pt idx="0">
                  <c:v>Schule 1</c:v>
                </c:pt>
                <c:pt idx="1">
                  <c:v>Schule 2</c:v>
                </c:pt>
                <c:pt idx="2">
                  <c:v>Schule 3</c:v>
                </c:pt>
                <c:pt idx="3">
                  <c:v>Schule 4</c:v>
                </c:pt>
                <c:pt idx="4">
                  <c:v>Schule 5</c:v>
                </c:pt>
                <c:pt idx="5">
                  <c:v>Schule 6</c:v>
                </c:pt>
              </c:strCache>
            </c:strRef>
          </c:cat>
          <c:val>
            <c:numRef>
              <c:f>'3 jahr'!$D$13:$D$18</c:f>
              <c:numCache>
                <c:ptCount val="6"/>
                <c:pt idx="0">
                  <c:v>34424</c:v>
                </c:pt>
                <c:pt idx="1">
                  <c:v>130630</c:v>
                </c:pt>
                <c:pt idx="2">
                  <c:v>35956</c:v>
                </c:pt>
                <c:pt idx="3">
                  <c:v>194486</c:v>
                </c:pt>
                <c:pt idx="4">
                  <c:v>165401</c:v>
                </c:pt>
                <c:pt idx="5">
                  <c:v>53769</c:v>
                </c:pt>
              </c:numCache>
            </c:numRef>
          </c:val>
        </c:ser>
        <c:ser>
          <c:idx val="1"/>
          <c:order val="1"/>
          <c:tx>
            <c:v>2006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 jahr'!$B$13:$B$18</c:f>
              <c:strCache>
                <c:ptCount val="6"/>
                <c:pt idx="0">
                  <c:v>Schule 1</c:v>
                </c:pt>
                <c:pt idx="1">
                  <c:v>Schule 2</c:v>
                </c:pt>
                <c:pt idx="2">
                  <c:v>Schule 3</c:v>
                </c:pt>
                <c:pt idx="3">
                  <c:v>Schule 4</c:v>
                </c:pt>
                <c:pt idx="4">
                  <c:v>Schule 5</c:v>
                </c:pt>
                <c:pt idx="5">
                  <c:v>Schule 6</c:v>
                </c:pt>
              </c:strCache>
            </c:strRef>
          </c:cat>
          <c:val>
            <c:numRef>
              <c:f>'3 jahr'!$E$13:$E$18</c:f>
              <c:numCache>
                <c:ptCount val="6"/>
                <c:pt idx="0">
                  <c:v>31669</c:v>
                </c:pt>
                <c:pt idx="1">
                  <c:v>151395</c:v>
                </c:pt>
                <c:pt idx="2">
                  <c:v>36127</c:v>
                </c:pt>
                <c:pt idx="3">
                  <c:v>216136</c:v>
                </c:pt>
                <c:pt idx="4">
                  <c:v>165329</c:v>
                </c:pt>
                <c:pt idx="5">
                  <c:v>58044</c:v>
                </c:pt>
              </c:numCache>
            </c:numRef>
          </c:val>
        </c:ser>
        <c:ser>
          <c:idx val="2"/>
          <c:order val="2"/>
          <c:tx>
            <c:v>Referenzwert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 jahr'!$B$13:$B$18</c:f>
              <c:strCache>
                <c:ptCount val="6"/>
                <c:pt idx="0">
                  <c:v>Schule 1</c:v>
                </c:pt>
                <c:pt idx="1">
                  <c:v>Schule 2</c:v>
                </c:pt>
                <c:pt idx="2">
                  <c:v>Schule 3</c:v>
                </c:pt>
                <c:pt idx="3">
                  <c:v>Schule 4</c:v>
                </c:pt>
                <c:pt idx="4">
                  <c:v>Schule 5</c:v>
                </c:pt>
                <c:pt idx="5">
                  <c:v>Schule 6</c:v>
                </c:pt>
              </c:strCache>
            </c:strRef>
          </c:cat>
          <c:val>
            <c:numRef>
              <c:f>'3 jahr'!$F$13:$F$18</c:f>
              <c:numCache>
                <c:ptCount val="6"/>
                <c:pt idx="0">
                  <c:v>33046.5</c:v>
                </c:pt>
                <c:pt idx="1">
                  <c:v>146448</c:v>
                </c:pt>
                <c:pt idx="2">
                  <c:v>36041.5</c:v>
                </c:pt>
                <c:pt idx="3">
                  <c:v>205311</c:v>
                </c:pt>
                <c:pt idx="4">
                  <c:v>165365</c:v>
                </c:pt>
                <c:pt idx="5">
                  <c:v>55906.5</c:v>
                </c:pt>
              </c:numCache>
            </c:numRef>
          </c:val>
        </c:ser>
        <c:ser>
          <c:idx val="3"/>
          <c:order val="3"/>
          <c:tx>
            <c:v>2007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 jahr'!$B$13:$B$18</c:f>
              <c:strCache>
                <c:ptCount val="6"/>
                <c:pt idx="0">
                  <c:v>Schule 1</c:v>
                </c:pt>
                <c:pt idx="1">
                  <c:v>Schule 2</c:v>
                </c:pt>
                <c:pt idx="2">
                  <c:v>Schule 3</c:v>
                </c:pt>
                <c:pt idx="3">
                  <c:v>Schule 4</c:v>
                </c:pt>
                <c:pt idx="4">
                  <c:v>Schule 5</c:v>
                </c:pt>
                <c:pt idx="5">
                  <c:v>Schule 6</c:v>
                </c:pt>
              </c:strCache>
            </c:strRef>
          </c:cat>
          <c:val>
            <c:numRef>
              <c:f>'3 jahr'!$H$13:$H$18</c:f>
              <c:numCache>
                <c:ptCount val="6"/>
                <c:pt idx="0">
                  <c:v>27303</c:v>
                </c:pt>
                <c:pt idx="1">
                  <c:v>116568</c:v>
                </c:pt>
                <c:pt idx="2">
                  <c:v>30178</c:v>
                </c:pt>
                <c:pt idx="3">
                  <c:v>215309</c:v>
                </c:pt>
                <c:pt idx="4">
                  <c:v>145395</c:v>
                </c:pt>
                <c:pt idx="5">
                  <c:v>48842</c:v>
                </c:pt>
              </c:numCache>
            </c:numRef>
          </c:val>
        </c:ser>
        <c:ser>
          <c:idx val="4"/>
          <c:order val="4"/>
          <c:tx>
            <c:v>2008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 jahr'!$J$13:$J$18</c:f>
              <c:numCache>
                <c:ptCount val="6"/>
                <c:pt idx="0">
                  <c:v>28307</c:v>
                </c:pt>
                <c:pt idx="1">
                  <c:v>128896</c:v>
                </c:pt>
                <c:pt idx="2">
                  <c:v>31116</c:v>
                </c:pt>
                <c:pt idx="3">
                  <c:v>197293</c:v>
                </c:pt>
                <c:pt idx="4">
                  <c:v>144987</c:v>
                </c:pt>
                <c:pt idx="5">
                  <c:v>45496</c:v>
                </c:pt>
              </c:numCache>
            </c:numRef>
          </c:val>
        </c:ser>
        <c:ser>
          <c:idx val="5"/>
          <c:order val="5"/>
          <c:tx>
            <c:v>2009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 jahr'!$L$13:$L$18</c:f>
              <c:numCache>
                <c:ptCount val="6"/>
                <c:pt idx="0">
                  <c:v>28480</c:v>
                </c:pt>
                <c:pt idx="1">
                  <c:v>125666</c:v>
                </c:pt>
                <c:pt idx="2">
                  <c:v>26880</c:v>
                </c:pt>
                <c:pt idx="3">
                  <c:v>197255</c:v>
                </c:pt>
                <c:pt idx="4">
                  <c:v>131416</c:v>
                </c:pt>
                <c:pt idx="5">
                  <c:v>43203</c:v>
                </c:pt>
              </c:numCache>
            </c:numRef>
          </c:val>
        </c:ser>
        <c:overlap val="-30"/>
        <c:axId val="36547846"/>
        <c:axId val="60495159"/>
      </c:barChart>
      <c:catAx>
        <c:axId val="36547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95159"/>
        <c:crosses val="autoZero"/>
        <c:auto val="1"/>
        <c:lblOffset val="100"/>
        <c:noMultiLvlLbl val="0"/>
      </c:catAx>
      <c:valAx>
        <c:axId val="60495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Stromverbrauch in kWh/a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547846"/>
        <c:crossesAt val="1"/>
        <c:crossBetween val="between"/>
        <c:dispUnits/>
        <c:majorUnit val="5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Einsparanteile der Schulen über alle Verbrauchsgüter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Einsparung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 jahr'!$B$57:$B$62</c:f>
              <c:strCache>
                <c:ptCount val="6"/>
                <c:pt idx="0">
                  <c:v>Schule 1</c:v>
                </c:pt>
                <c:pt idx="1">
                  <c:v>Schule 2</c:v>
                </c:pt>
                <c:pt idx="2">
                  <c:v>Schule 3</c:v>
                </c:pt>
                <c:pt idx="3">
                  <c:v>Schule 4</c:v>
                </c:pt>
                <c:pt idx="4">
                  <c:v>Schule 5</c:v>
                </c:pt>
                <c:pt idx="5">
                  <c:v>Schule 6</c:v>
                </c:pt>
              </c:strCache>
            </c:strRef>
          </c:cat>
          <c:val>
            <c:numRef>
              <c:f>'3 jahr'!$F$57:$F$62</c:f>
              <c:numCache>
                <c:ptCount val="6"/>
                <c:pt idx="0">
                  <c:v>1720.079917301631</c:v>
                </c:pt>
                <c:pt idx="1">
                  <c:v>4187.42198944615</c:v>
                </c:pt>
                <c:pt idx="2">
                  <c:v>3055.844302744291</c:v>
                </c:pt>
                <c:pt idx="3">
                  <c:v>1227.405536180091</c:v>
                </c:pt>
                <c:pt idx="4">
                  <c:v>4649.042863854456</c:v>
                </c:pt>
                <c:pt idx="5">
                  <c:v>2077.4588442530944</c:v>
                </c:pt>
              </c:numCache>
            </c:numRef>
          </c:val>
        </c:ser>
        <c:gapWidth val="70"/>
        <c:axId val="13475292"/>
        <c:axId val="54168765"/>
      </c:barChart>
      <c:catAx>
        <c:axId val="1347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68765"/>
        <c:crosses val="autoZero"/>
        <c:auto val="1"/>
        <c:lblOffset val="100"/>
        <c:noMultiLvlLbl val="0"/>
      </c:catAx>
      <c:valAx>
        <c:axId val="54168765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Einsparungen gesamt in 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475292"/>
        <c:crossesAt val="1"/>
        <c:crossBetween val="between"/>
        <c:dispUnits/>
        <c:majorUnit val="1000"/>
        <c:minorUnit val="500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Entwicklung Stromverbrauch aller Schulen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tx>
            <c:v>Verbrauch in MWh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 jahr'!$B$70:$B$75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Referenzwert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'3 jahr'!$E$70:$E$75</c:f>
              <c:numCache>
                <c:ptCount val="6"/>
                <c:pt idx="0">
                  <c:v>618.666</c:v>
                </c:pt>
                <c:pt idx="1">
                  <c:v>658.7</c:v>
                </c:pt>
                <c:pt idx="2">
                  <c:v>643.4518333333334</c:v>
                </c:pt>
                <c:pt idx="3">
                  <c:v>583.595</c:v>
                </c:pt>
                <c:pt idx="4">
                  <c:v>576.095</c:v>
                </c:pt>
                <c:pt idx="5">
                  <c:v>552.9</c:v>
                </c:pt>
              </c:numCache>
            </c:numRef>
          </c:val>
        </c:ser>
        <c:gapWidth val="70"/>
        <c:axId val="7585520"/>
        <c:axId val="1160817"/>
      </c:barChart>
      <c:barChart>
        <c:barDir val="col"/>
        <c:grouping val="clustered"/>
        <c:varyColors val="0"/>
        <c:ser>
          <c:idx val="1"/>
          <c:order val="0"/>
          <c:tx>
            <c:v>Verbrauch in %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 jahr'!$F$70:$F$75</c:f>
              <c:numCache>
                <c:ptCount val="6"/>
                <c:pt idx="0">
                  <c:v>96.147989321138</c:v>
                </c:pt>
                <c:pt idx="1">
                  <c:v>102.36974484751642</c:v>
                </c:pt>
                <c:pt idx="2">
                  <c:v>100</c:v>
                </c:pt>
                <c:pt idx="3">
                  <c:v>90.6975424992961</c:v>
                </c:pt>
                <c:pt idx="4">
                  <c:v>89.53195408824955</c:v>
                </c:pt>
                <c:pt idx="5">
                  <c:v>85.92717766235285</c:v>
                </c:pt>
              </c:numCache>
            </c:numRef>
          </c:val>
        </c:ser>
        <c:gapWidth val="220"/>
        <c:axId val="10447354"/>
        <c:axId val="26917323"/>
      </c:barChart>
      <c:catAx>
        <c:axId val="7585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0817"/>
        <c:crosses val="autoZero"/>
        <c:auto val="1"/>
        <c:lblOffset val="100"/>
        <c:noMultiLvlLbl val="0"/>
      </c:catAx>
      <c:valAx>
        <c:axId val="1160817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Stromverbrauch in MWh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85520"/>
        <c:crossesAt val="1"/>
        <c:crossBetween val="between"/>
        <c:dispUnits/>
        <c:majorUnit val="200"/>
        <c:minorUnit val="100"/>
      </c:valAx>
      <c:catAx>
        <c:axId val="10447354"/>
        <c:scaling>
          <c:orientation val="minMax"/>
        </c:scaling>
        <c:axPos val="b"/>
        <c:delete val="1"/>
        <c:majorTickMark val="in"/>
        <c:minorTickMark val="none"/>
        <c:tickLblPos val="nextTo"/>
        <c:crossAx val="26917323"/>
        <c:crosses val="autoZero"/>
        <c:auto val="1"/>
        <c:lblOffset val="100"/>
        <c:noMultiLvlLbl val="0"/>
      </c:catAx>
      <c:valAx>
        <c:axId val="26917323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Stromverbrauch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447354"/>
        <c:crosses val="max"/>
        <c:crossBetween val="between"/>
        <c:dispUnits/>
        <c:majorUnit val="10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                                   Entwicklung Heizenergieverbrauch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2005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 jahr'!$B$28:$B$33</c:f>
              <c:strCache>
                <c:ptCount val="6"/>
                <c:pt idx="0">
                  <c:v>Schule 1</c:v>
                </c:pt>
                <c:pt idx="1">
                  <c:v>Schule 2</c:v>
                </c:pt>
                <c:pt idx="2">
                  <c:v>Schule 3</c:v>
                </c:pt>
                <c:pt idx="3">
                  <c:v>Schule 4</c:v>
                </c:pt>
                <c:pt idx="4">
                  <c:v>Schule 5</c:v>
                </c:pt>
                <c:pt idx="5">
                  <c:v>Schule 6</c:v>
                </c:pt>
              </c:strCache>
            </c:strRef>
          </c:cat>
          <c:val>
            <c:numRef>
              <c:f>'3 jahr'!$D$28:$D$33</c:f>
              <c:numCache>
                <c:ptCount val="6"/>
                <c:pt idx="0">
                  <c:v>356808.52</c:v>
                </c:pt>
                <c:pt idx="1">
                  <c:v>1067309.68</c:v>
                </c:pt>
                <c:pt idx="2">
                  <c:v>283647.56</c:v>
                </c:pt>
                <c:pt idx="3">
                  <c:v>1854164.54</c:v>
                </c:pt>
                <c:pt idx="4">
                  <c:v>675246.82</c:v>
                </c:pt>
                <c:pt idx="5">
                  <c:v>224645</c:v>
                </c:pt>
              </c:numCache>
            </c:numRef>
          </c:val>
        </c:ser>
        <c:ser>
          <c:idx val="1"/>
          <c:order val="1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 jahr'!$B$28:$B$33</c:f>
              <c:strCache>
                <c:ptCount val="6"/>
                <c:pt idx="0">
                  <c:v>Schule 1</c:v>
                </c:pt>
                <c:pt idx="1">
                  <c:v>Schule 2</c:v>
                </c:pt>
                <c:pt idx="2">
                  <c:v>Schule 3</c:v>
                </c:pt>
                <c:pt idx="3">
                  <c:v>Schule 4</c:v>
                </c:pt>
                <c:pt idx="4">
                  <c:v>Schule 5</c:v>
                </c:pt>
                <c:pt idx="5">
                  <c:v>Schule 6</c:v>
                </c:pt>
              </c:strCache>
            </c:strRef>
          </c:cat>
          <c:val>
            <c:numRef>
              <c:f>'3 jahr'!$E$28:$E$33</c:f>
              <c:numCache>
                <c:ptCount val="6"/>
                <c:pt idx="0">
                  <c:v>321981.44</c:v>
                </c:pt>
                <c:pt idx="1">
                  <c:v>1137474.56</c:v>
                </c:pt>
                <c:pt idx="2">
                  <c:v>257440</c:v>
                </c:pt>
                <c:pt idx="3">
                  <c:v>1771749.12</c:v>
                </c:pt>
                <c:pt idx="4">
                  <c:v>809186.56</c:v>
                </c:pt>
                <c:pt idx="5">
                  <c:v>205568.72</c:v>
                </c:pt>
              </c:numCache>
            </c:numRef>
          </c:val>
        </c:ser>
        <c:ser>
          <c:idx val="2"/>
          <c:order val="2"/>
          <c:tx>
            <c:v>Referenzwert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 jahr'!$B$28:$B$33</c:f>
              <c:strCache>
                <c:ptCount val="6"/>
                <c:pt idx="0">
                  <c:v>Schule 1</c:v>
                </c:pt>
                <c:pt idx="1">
                  <c:v>Schule 2</c:v>
                </c:pt>
                <c:pt idx="2">
                  <c:v>Schule 3</c:v>
                </c:pt>
                <c:pt idx="3">
                  <c:v>Schule 4</c:v>
                </c:pt>
                <c:pt idx="4">
                  <c:v>Schule 5</c:v>
                </c:pt>
                <c:pt idx="5">
                  <c:v>Schule 6</c:v>
                </c:pt>
              </c:strCache>
            </c:strRef>
          </c:cat>
          <c:val>
            <c:numRef>
              <c:f>'3 jahr'!$F$28:$F$33</c:f>
              <c:numCache>
                <c:ptCount val="6"/>
                <c:pt idx="0">
                  <c:v>339394.98</c:v>
                </c:pt>
                <c:pt idx="1">
                  <c:v>1102392.12</c:v>
                </c:pt>
                <c:pt idx="2">
                  <c:v>270543.78</c:v>
                </c:pt>
                <c:pt idx="3">
                  <c:v>1812956.83</c:v>
                </c:pt>
                <c:pt idx="4">
                  <c:v>762704.4466666667</c:v>
                </c:pt>
                <c:pt idx="5">
                  <c:v>215106.86</c:v>
                </c:pt>
              </c:numCache>
            </c:numRef>
          </c:val>
        </c:ser>
        <c:ser>
          <c:idx val="3"/>
          <c:order val="3"/>
          <c:tx>
            <c:v>2007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 jahr'!$B$28:$B$33</c:f>
              <c:strCache>
                <c:ptCount val="6"/>
                <c:pt idx="0">
                  <c:v>Schule 1</c:v>
                </c:pt>
                <c:pt idx="1">
                  <c:v>Schule 2</c:v>
                </c:pt>
                <c:pt idx="2">
                  <c:v>Schule 3</c:v>
                </c:pt>
                <c:pt idx="3">
                  <c:v>Schule 4</c:v>
                </c:pt>
                <c:pt idx="4">
                  <c:v>Schule 5</c:v>
                </c:pt>
                <c:pt idx="5">
                  <c:v>Schule 6</c:v>
                </c:pt>
              </c:strCache>
            </c:strRef>
          </c:cat>
          <c:val>
            <c:numRef>
              <c:f>'3 jahr'!$I$28:$I$33</c:f>
              <c:numCache>
                <c:ptCount val="6"/>
                <c:pt idx="0">
                  <c:v>260934</c:v>
                </c:pt>
                <c:pt idx="1">
                  <c:v>902540</c:v>
                </c:pt>
                <c:pt idx="2">
                  <c:v>241416</c:v>
                </c:pt>
                <c:pt idx="3">
                  <c:v>1799084</c:v>
                </c:pt>
                <c:pt idx="4">
                  <c:v>644619</c:v>
                </c:pt>
                <c:pt idx="5">
                  <c:v>203601</c:v>
                </c:pt>
              </c:numCache>
            </c:numRef>
          </c:val>
        </c:ser>
        <c:ser>
          <c:idx val="4"/>
          <c:order val="4"/>
          <c:tx>
            <c:v>2008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 jahr'!$L$28:$L$33</c:f>
              <c:numCache>
                <c:ptCount val="6"/>
                <c:pt idx="0">
                  <c:v>289717</c:v>
                </c:pt>
                <c:pt idx="1">
                  <c:v>728621</c:v>
                </c:pt>
                <c:pt idx="2">
                  <c:v>326132</c:v>
                </c:pt>
                <c:pt idx="3">
                  <c:v>1742391</c:v>
                </c:pt>
                <c:pt idx="4">
                  <c:v>706716</c:v>
                </c:pt>
                <c:pt idx="5">
                  <c:v>151395</c:v>
                </c:pt>
              </c:numCache>
            </c:numRef>
          </c:val>
        </c:ser>
        <c:ser>
          <c:idx val="5"/>
          <c:order val="5"/>
          <c:tx>
            <c:v>2009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 jahr'!$O$28:$O$33</c:f>
              <c:numCache>
                <c:ptCount val="6"/>
                <c:pt idx="0">
                  <c:v>309558</c:v>
                </c:pt>
                <c:pt idx="1">
                  <c:v>1016556</c:v>
                </c:pt>
                <c:pt idx="2">
                  <c:v>193797</c:v>
                </c:pt>
                <c:pt idx="3">
                  <c:v>1794524</c:v>
                </c:pt>
                <c:pt idx="4">
                  <c:v>706716</c:v>
                </c:pt>
                <c:pt idx="5">
                  <c:v>183125</c:v>
                </c:pt>
              </c:numCache>
            </c:numRef>
          </c:val>
        </c:ser>
        <c:overlap val="-30"/>
        <c:axId val="40929316"/>
        <c:axId val="32819525"/>
      </c:barChart>
      <c:catAx>
        <c:axId val="40929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19525"/>
        <c:crosses val="autoZero"/>
        <c:auto val="1"/>
        <c:lblOffset val="100"/>
        <c:noMultiLvlLbl val="0"/>
      </c:catAx>
      <c:valAx>
        <c:axId val="32819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Heizenergieverbrauch in kWh/a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9293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Entwicklung Heizenergieverbrauch aller Schulen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tx>
            <c:v>Verbrauch in MWh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 jahr'!$B$70:$B$75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Referenzwert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'3 jahr'!$C$70:$C$75</c:f>
              <c:numCache>
                <c:ptCount val="6"/>
                <c:pt idx="0">
                  <c:v>4461.82212</c:v>
                </c:pt>
                <c:pt idx="1">
                  <c:v>4503.4003999999995</c:v>
                </c:pt>
                <c:pt idx="2">
                  <c:v>4503.099016666667</c:v>
                </c:pt>
                <c:pt idx="3">
                  <c:v>4052.194</c:v>
                </c:pt>
                <c:pt idx="4">
                  <c:v>3944.972</c:v>
                </c:pt>
                <c:pt idx="5">
                  <c:v>4204.276</c:v>
                </c:pt>
              </c:numCache>
            </c:numRef>
          </c:val>
        </c:ser>
        <c:gapWidth val="70"/>
        <c:axId val="26940270"/>
        <c:axId val="41135839"/>
      </c:barChart>
      <c:barChart>
        <c:barDir val="col"/>
        <c:grouping val="clustered"/>
        <c:varyColors val="0"/>
        <c:ser>
          <c:idx val="1"/>
          <c:order val="0"/>
          <c:tx>
            <c:v>Verbrauch in %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 jahr'!$D$70:$D$75</c:f>
              <c:numCache>
                <c:ptCount val="6"/>
                <c:pt idx="0">
                  <c:v>99.08336688769457</c:v>
                </c:pt>
                <c:pt idx="1">
                  <c:v>100.00669279827552</c:v>
                </c:pt>
                <c:pt idx="2">
                  <c:v>100</c:v>
                </c:pt>
                <c:pt idx="3">
                  <c:v>89.98678432346706</c:v>
                </c:pt>
                <c:pt idx="4">
                  <c:v>87.60571298563606</c:v>
                </c:pt>
                <c:pt idx="5">
                  <c:v>93.36405849481264</c:v>
                </c:pt>
              </c:numCache>
            </c:numRef>
          </c:val>
        </c:ser>
        <c:gapWidth val="220"/>
        <c:axId val="34678232"/>
        <c:axId val="43668633"/>
      </c:barChart>
      <c:catAx>
        <c:axId val="26940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35839"/>
        <c:crossesAt val="0"/>
        <c:auto val="1"/>
        <c:lblOffset val="100"/>
        <c:noMultiLvlLbl val="0"/>
      </c:catAx>
      <c:valAx>
        <c:axId val="4113583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Heizenergieverbrauch in MWh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40270"/>
        <c:crossesAt val="1"/>
        <c:crossBetween val="between"/>
        <c:dispUnits/>
        <c:majorUnit val="1000"/>
        <c:minorUnit val="500"/>
      </c:valAx>
      <c:catAx>
        <c:axId val="34678232"/>
        <c:scaling>
          <c:orientation val="minMax"/>
        </c:scaling>
        <c:axPos val="b"/>
        <c:delete val="1"/>
        <c:majorTickMark val="in"/>
        <c:minorTickMark val="none"/>
        <c:tickLblPos val="nextTo"/>
        <c:crossAx val="43668633"/>
        <c:crosses val="autoZero"/>
        <c:auto val="1"/>
        <c:lblOffset val="100"/>
        <c:noMultiLvlLbl val="0"/>
      </c:catAx>
      <c:valAx>
        <c:axId val="43668633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Heizenergieverbrauch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678232"/>
        <c:crosses val="max"/>
        <c:crossBetween val="between"/>
        <c:dispUnits/>
        <c:majorUnit val="20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                                  Entwicklung Wasserverbrauch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2005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 jahr'!$B$43:$B$48</c:f>
              <c:strCache>
                <c:ptCount val="6"/>
                <c:pt idx="0">
                  <c:v>Schule 1</c:v>
                </c:pt>
                <c:pt idx="1">
                  <c:v>Schule 2</c:v>
                </c:pt>
                <c:pt idx="2">
                  <c:v>Schule 3</c:v>
                </c:pt>
                <c:pt idx="3">
                  <c:v>Schule 4</c:v>
                </c:pt>
                <c:pt idx="4">
                  <c:v>Schule 5</c:v>
                </c:pt>
                <c:pt idx="5">
                  <c:v>Schule 6</c:v>
                </c:pt>
              </c:strCache>
            </c:strRef>
          </c:cat>
          <c:val>
            <c:numRef>
              <c:f>'3 jahr'!$D$43:$D$48</c:f>
              <c:numCache>
                <c:ptCount val="6"/>
                <c:pt idx="0">
                  <c:v>557</c:v>
                </c:pt>
                <c:pt idx="1">
                  <c:v>2101</c:v>
                </c:pt>
                <c:pt idx="2">
                  <c:v>316</c:v>
                </c:pt>
                <c:pt idx="3">
                  <c:v>1453</c:v>
                </c:pt>
                <c:pt idx="4">
                  <c:v>1202</c:v>
                </c:pt>
                <c:pt idx="5">
                  <c:v>287</c:v>
                </c:pt>
              </c:numCache>
            </c:numRef>
          </c:val>
        </c:ser>
        <c:ser>
          <c:idx val="1"/>
          <c:order val="1"/>
          <c:tx>
            <c:v>2006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 jahr'!$B$43:$B$48</c:f>
              <c:strCache>
                <c:ptCount val="6"/>
                <c:pt idx="0">
                  <c:v>Schule 1</c:v>
                </c:pt>
                <c:pt idx="1">
                  <c:v>Schule 2</c:v>
                </c:pt>
                <c:pt idx="2">
                  <c:v>Schule 3</c:v>
                </c:pt>
                <c:pt idx="3">
                  <c:v>Schule 4</c:v>
                </c:pt>
                <c:pt idx="4">
                  <c:v>Schule 5</c:v>
                </c:pt>
                <c:pt idx="5">
                  <c:v>Schule 6</c:v>
                </c:pt>
              </c:strCache>
            </c:strRef>
          </c:cat>
          <c:val>
            <c:numRef>
              <c:f>'3 jahr'!$E$43:$E$48</c:f>
              <c:numCache>
                <c:ptCount val="6"/>
                <c:pt idx="0">
                  <c:v>561</c:v>
                </c:pt>
                <c:pt idx="1">
                  <c:v>2019</c:v>
                </c:pt>
                <c:pt idx="2">
                  <c:v>294</c:v>
                </c:pt>
                <c:pt idx="3">
                  <c:v>1271</c:v>
                </c:pt>
                <c:pt idx="4">
                  <c:v>1110</c:v>
                </c:pt>
                <c:pt idx="5">
                  <c:v>279</c:v>
                </c:pt>
              </c:numCache>
            </c:numRef>
          </c:val>
        </c:ser>
        <c:ser>
          <c:idx val="2"/>
          <c:order val="2"/>
          <c:tx>
            <c:v>Referenzwert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 jahr'!$B$43:$B$48</c:f>
              <c:strCache>
                <c:ptCount val="6"/>
                <c:pt idx="0">
                  <c:v>Schule 1</c:v>
                </c:pt>
                <c:pt idx="1">
                  <c:v>Schule 2</c:v>
                </c:pt>
                <c:pt idx="2">
                  <c:v>Schule 3</c:v>
                </c:pt>
                <c:pt idx="3">
                  <c:v>Schule 4</c:v>
                </c:pt>
                <c:pt idx="4">
                  <c:v>Schule 5</c:v>
                </c:pt>
                <c:pt idx="5">
                  <c:v>Schule 6</c:v>
                </c:pt>
              </c:strCache>
            </c:strRef>
          </c:cat>
          <c:val>
            <c:numRef>
              <c:f>'3 jahr'!$F$43:$F$48</c:f>
              <c:numCache>
                <c:ptCount val="6"/>
                <c:pt idx="0">
                  <c:v>559</c:v>
                </c:pt>
                <c:pt idx="1">
                  <c:v>2060</c:v>
                </c:pt>
                <c:pt idx="2">
                  <c:v>305</c:v>
                </c:pt>
                <c:pt idx="3">
                  <c:v>1362</c:v>
                </c:pt>
                <c:pt idx="4">
                  <c:v>1156</c:v>
                </c:pt>
                <c:pt idx="5">
                  <c:v>283</c:v>
                </c:pt>
              </c:numCache>
            </c:numRef>
          </c:val>
        </c:ser>
        <c:ser>
          <c:idx val="3"/>
          <c:order val="3"/>
          <c:tx>
            <c:v>2007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 jahr'!$H$43:$H$48</c:f>
              <c:numCache>
                <c:ptCount val="6"/>
                <c:pt idx="0">
                  <c:v>569</c:v>
                </c:pt>
                <c:pt idx="1">
                  <c:v>1773</c:v>
                </c:pt>
                <c:pt idx="2">
                  <c:v>197</c:v>
                </c:pt>
                <c:pt idx="3">
                  <c:v>1570</c:v>
                </c:pt>
                <c:pt idx="4">
                  <c:v>1006</c:v>
                </c:pt>
                <c:pt idx="5">
                  <c:v>182</c:v>
                </c:pt>
              </c:numCache>
            </c:numRef>
          </c:val>
        </c:ser>
        <c:ser>
          <c:idx val="4"/>
          <c:order val="4"/>
          <c:tx>
            <c:v>2008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 jahr'!$J$43:$J$48</c:f>
              <c:numCache>
                <c:ptCount val="6"/>
                <c:pt idx="0">
                  <c:v>601</c:v>
                </c:pt>
                <c:pt idx="1">
                  <c:v>2167</c:v>
                </c:pt>
                <c:pt idx="2">
                  <c:v>206</c:v>
                </c:pt>
                <c:pt idx="3">
                  <c:v>1563</c:v>
                </c:pt>
                <c:pt idx="4">
                  <c:v>1309</c:v>
                </c:pt>
                <c:pt idx="5">
                  <c:v>248</c:v>
                </c:pt>
              </c:numCache>
            </c:numRef>
          </c:val>
        </c:ser>
        <c:ser>
          <c:idx val="5"/>
          <c:order val="5"/>
          <c:tx>
            <c:v>2009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 jahr'!$L$43:$L$48</c:f>
              <c:numCache>
                <c:ptCount val="6"/>
                <c:pt idx="0">
                  <c:v>630</c:v>
                </c:pt>
                <c:pt idx="1">
                  <c:v>2593</c:v>
                </c:pt>
                <c:pt idx="2">
                  <c:v>216</c:v>
                </c:pt>
                <c:pt idx="3">
                  <c:v>2046</c:v>
                </c:pt>
                <c:pt idx="4">
                  <c:v>1370</c:v>
                </c:pt>
                <c:pt idx="5">
                  <c:v>250</c:v>
                </c:pt>
              </c:numCache>
            </c:numRef>
          </c:val>
        </c:ser>
        <c:overlap val="-30"/>
        <c:axId val="57473378"/>
        <c:axId val="47498355"/>
      </c:barChart>
      <c:catAx>
        <c:axId val="57473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98355"/>
        <c:crosses val="autoZero"/>
        <c:auto val="1"/>
        <c:lblOffset val="100"/>
        <c:noMultiLvlLbl val="0"/>
      </c:catAx>
      <c:valAx>
        <c:axId val="47498355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Wasserverbrauch in m³ /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73378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Entwicklung Wasserverbrauch aller Schulen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tx>
            <c:v>Verbrauch in m³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 jahr'!$B$70:$B$75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Referenzwert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</c:strCache>
            </c:strRef>
          </c:cat>
          <c:val>
            <c:numRef>
              <c:f>'3 jahr'!$G$70:$G$75</c:f>
              <c:numCache>
                <c:ptCount val="6"/>
                <c:pt idx="0">
                  <c:v>5916</c:v>
                </c:pt>
                <c:pt idx="1">
                  <c:v>5534</c:v>
                </c:pt>
                <c:pt idx="2">
                  <c:v>5725</c:v>
                </c:pt>
                <c:pt idx="3">
                  <c:v>5297</c:v>
                </c:pt>
                <c:pt idx="4">
                  <c:v>6094</c:v>
                </c:pt>
                <c:pt idx="5">
                  <c:v>7105</c:v>
                </c:pt>
              </c:numCache>
            </c:numRef>
          </c:val>
        </c:ser>
        <c:gapWidth val="70"/>
        <c:axId val="24832012"/>
        <c:axId val="22161517"/>
      </c:barChart>
      <c:barChart>
        <c:barDir val="col"/>
        <c:grouping val="clustered"/>
        <c:varyColors val="0"/>
        <c:ser>
          <c:idx val="1"/>
          <c:order val="0"/>
          <c:tx>
            <c:v>Verbrauch in %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 jahr'!$H$70:$H$75</c:f>
              <c:numCache>
                <c:ptCount val="6"/>
                <c:pt idx="0">
                  <c:v>103.33624454148472</c:v>
                </c:pt>
                <c:pt idx="1">
                  <c:v>96.66375545851528</c:v>
                </c:pt>
                <c:pt idx="2">
                  <c:v>100</c:v>
                </c:pt>
                <c:pt idx="3">
                  <c:v>92.52401746724891</c:v>
                </c:pt>
                <c:pt idx="4">
                  <c:v>106.44541484716157</c:v>
                </c:pt>
                <c:pt idx="5">
                  <c:v>124.1048034934498</c:v>
                </c:pt>
              </c:numCache>
            </c:numRef>
          </c:val>
        </c:ser>
        <c:gapWidth val="220"/>
        <c:axId val="65235926"/>
        <c:axId val="50252423"/>
      </c:barChart>
      <c:catAx>
        <c:axId val="24832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161517"/>
        <c:crossesAt val="0"/>
        <c:auto val="1"/>
        <c:lblOffset val="100"/>
        <c:noMultiLvlLbl val="0"/>
      </c:catAx>
      <c:valAx>
        <c:axId val="22161517"/>
        <c:scaling>
          <c:orientation val="minMax"/>
          <c:max val="1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Wasserverbrauch in m³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4832012"/>
        <c:crossesAt val="1"/>
        <c:crossBetween val="between"/>
        <c:dispUnits/>
        <c:majorUnit val="2000"/>
        <c:minorUnit val="500"/>
      </c:valAx>
      <c:catAx>
        <c:axId val="65235926"/>
        <c:scaling>
          <c:orientation val="minMax"/>
        </c:scaling>
        <c:axPos val="b"/>
        <c:delete val="1"/>
        <c:majorTickMark val="in"/>
        <c:minorTickMark val="none"/>
        <c:tickLblPos val="nextTo"/>
        <c:crossAx val="50252423"/>
        <c:crossesAt val="0"/>
        <c:auto val="1"/>
        <c:lblOffset val="100"/>
        <c:noMultiLvlLbl val="0"/>
      </c:catAx>
      <c:valAx>
        <c:axId val="50252423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Wasserverbrauch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235926"/>
        <c:crosses val="max"/>
        <c:crossBetween val="between"/>
        <c:dispUnits/>
        <c:majorUnit val="20"/>
        <c:minorUnit val="2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Einsparungen der Schulen beim Strom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Einsparung kWh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 jahr'!$B$13:$B$18</c:f>
              <c:strCache>
                <c:ptCount val="6"/>
                <c:pt idx="0">
                  <c:v>Schule 1</c:v>
                </c:pt>
                <c:pt idx="1">
                  <c:v>Schule 2</c:v>
                </c:pt>
                <c:pt idx="2">
                  <c:v>Schule 3</c:v>
                </c:pt>
                <c:pt idx="3">
                  <c:v>Schule 4</c:v>
                </c:pt>
                <c:pt idx="4">
                  <c:v>Schule 5</c:v>
                </c:pt>
                <c:pt idx="5">
                  <c:v>Schule 6</c:v>
                </c:pt>
              </c:strCache>
            </c:strRef>
          </c:cat>
          <c:val>
            <c:numRef>
              <c:f>'3 jahr'!$M$13:$M$18</c:f>
              <c:numCache>
                <c:ptCount val="6"/>
                <c:pt idx="0">
                  <c:v>4566.5</c:v>
                </c:pt>
                <c:pt idx="1">
                  <c:v>20782</c:v>
                </c:pt>
                <c:pt idx="2">
                  <c:v>9161.5</c:v>
                </c:pt>
                <c:pt idx="3">
                  <c:v>8056</c:v>
                </c:pt>
                <c:pt idx="4">
                  <c:v>33949</c:v>
                </c:pt>
                <c:pt idx="5">
                  <c:v>12703.5</c:v>
                </c:pt>
              </c:numCache>
            </c:numRef>
          </c:val>
        </c:ser>
        <c:gapWidth val="70"/>
        <c:axId val="49618624"/>
        <c:axId val="43914433"/>
      </c:barChart>
      <c:barChart>
        <c:barDir val="col"/>
        <c:grouping val="clustered"/>
        <c:varyColors val="0"/>
        <c:ser>
          <c:idx val="0"/>
          <c:order val="1"/>
          <c:tx>
            <c:v>Einsparung %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 jahr'!$N$13:$N$18</c:f>
              <c:numCache>
                <c:ptCount val="6"/>
                <c:pt idx="0">
                  <c:v>13.818407395639479</c:v>
                </c:pt>
                <c:pt idx="1">
                  <c:v>14.190702501911941</c:v>
                </c:pt>
                <c:pt idx="2">
                  <c:v>25.419308297379413</c:v>
                </c:pt>
                <c:pt idx="3">
                  <c:v>3.923803400694556</c:v>
                </c:pt>
                <c:pt idx="4">
                  <c:v>20.529737247906148</c:v>
                </c:pt>
                <c:pt idx="5">
                  <c:v>22.72276032303936</c:v>
                </c:pt>
              </c:numCache>
            </c:numRef>
          </c:val>
        </c:ser>
        <c:gapWidth val="220"/>
        <c:axId val="59685578"/>
        <c:axId val="299291"/>
      </c:barChart>
      <c:catAx>
        <c:axId val="49618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14433"/>
        <c:crosses val="autoZero"/>
        <c:auto val="1"/>
        <c:lblOffset val="100"/>
        <c:noMultiLvlLbl val="0"/>
      </c:catAx>
      <c:valAx>
        <c:axId val="43914433"/>
        <c:scaling>
          <c:orientation val="minMax"/>
          <c:max val="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Einsparungen beim Strom in 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618624"/>
        <c:crossesAt val="1"/>
        <c:crossBetween val="between"/>
        <c:dispUnits/>
        <c:majorUnit val="5000"/>
        <c:minorUnit val="100"/>
      </c:valAx>
      <c:catAx>
        <c:axId val="59685578"/>
        <c:scaling>
          <c:orientation val="minMax"/>
        </c:scaling>
        <c:axPos val="b"/>
        <c:delete val="1"/>
        <c:majorTickMark val="in"/>
        <c:minorTickMark val="none"/>
        <c:tickLblPos val="nextTo"/>
        <c:crossAx val="299291"/>
        <c:crosses val="autoZero"/>
        <c:auto val="1"/>
        <c:lblOffset val="100"/>
        <c:noMultiLvlLbl val="0"/>
      </c:catAx>
      <c:valAx>
        <c:axId val="29929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Einsparungen beim Strom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685578"/>
        <c:crosses val="max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Einsparungen der Schulen bei der Heizenergie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tx>
            <c:v>Einsparung kWh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 jahr'!$B$28:$B$33</c:f>
              <c:strCache>
                <c:ptCount val="6"/>
                <c:pt idx="0">
                  <c:v>Schule 1</c:v>
                </c:pt>
                <c:pt idx="1">
                  <c:v>Schule 2</c:v>
                </c:pt>
                <c:pt idx="2">
                  <c:v>Schule 3</c:v>
                </c:pt>
                <c:pt idx="3">
                  <c:v>Schule 4</c:v>
                </c:pt>
                <c:pt idx="4">
                  <c:v>Schule 5</c:v>
                </c:pt>
                <c:pt idx="5">
                  <c:v>Schule 6</c:v>
                </c:pt>
              </c:strCache>
            </c:strRef>
          </c:cat>
          <c:val>
            <c:numRef>
              <c:f>'3 jahr'!$P$28:$P$33</c:f>
              <c:numCache>
                <c:ptCount val="6"/>
                <c:pt idx="0">
                  <c:v>29836.97999999998</c:v>
                </c:pt>
                <c:pt idx="1">
                  <c:v>85836.12000000011</c:v>
                </c:pt>
                <c:pt idx="2">
                  <c:v>76746.78000000003</c:v>
                </c:pt>
                <c:pt idx="3">
                  <c:v>18432.830000000075</c:v>
                </c:pt>
                <c:pt idx="4">
                  <c:v>55988.446666666656</c:v>
                </c:pt>
                <c:pt idx="5">
                  <c:v>31981.859999999986</c:v>
                </c:pt>
              </c:numCache>
            </c:numRef>
          </c:val>
        </c:ser>
        <c:gapWidth val="70"/>
        <c:axId val="2693620"/>
        <c:axId val="24242581"/>
      </c:barChart>
      <c:barChart>
        <c:barDir val="col"/>
        <c:grouping val="clustered"/>
        <c:varyColors val="0"/>
        <c:ser>
          <c:idx val="1"/>
          <c:order val="0"/>
          <c:tx>
            <c:v>Einsparung %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 jahr'!$Q$28:$Q$33</c:f>
              <c:numCache>
                <c:ptCount val="6"/>
                <c:pt idx="0">
                  <c:v>8.79122608118717</c:v>
                </c:pt>
                <c:pt idx="1">
                  <c:v>7.7863510127412825</c:v>
                </c:pt>
                <c:pt idx="2">
                  <c:v>28.367600984949654</c:v>
                </c:pt>
                <c:pt idx="3">
                  <c:v>1.0167274639407753</c:v>
                </c:pt>
                <c:pt idx="4">
                  <c:v>7.340778844460562</c:v>
                </c:pt>
                <c:pt idx="5">
                  <c:v>14.86789403183143</c:v>
                </c:pt>
              </c:numCache>
            </c:numRef>
          </c:val>
        </c:ser>
        <c:gapWidth val="220"/>
        <c:axId val="16856638"/>
        <c:axId val="17492015"/>
      </c:barChart>
      <c:catAx>
        <c:axId val="2693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42581"/>
        <c:crosses val="autoZero"/>
        <c:auto val="1"/>
        <c:lblOffset val="100"/>
        <c:noMultiLvlLbl val="0"/>
      </c:catAx>
      <c:valAx>
        <c:axId val="24242581"/>
        <c:scaling>
          <c:orientation val="minMax"/>
          <c:max val="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Einsparungen bei Heizenergie in 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3620"/>
        <c:crossesAt val="1"/>
        <c:crossBetween val="between"/>
        <c:dispUnits/>
        <c:majorUnit val="20000"/>
        <c:minorUnit val="2000"/>
      </c:valAx>
      <c:catAx>
        <c:axId val="16856638"/>
        <c:scaling>
          <c:orientation val="minMax"/>
        </c:scaling>
        <c:axPos val="b"/>
        <c:delete val="1"/>
        <c:majorTickMark val="in"/>
        <c:minorTickMark val="none"/>
        <c:tickLblPos val="nextTo"/>
        <c:crossAx val="17492015"/>
        <c:crosses val="autoZero"/>
        <c:auto val="1"/>
        <c:lblOffset val="100"/>
        <c:noMultiLvlLbl val="0"/>
      </c:catAx>
      <c:valAx>
        <c:axId val="1749201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Einsparungen bei Heizenergie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856638"/>
        <c:crosses val="max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Einsparungen der Schulen beim Wasser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tx>
            <c:v>Einsparung m³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 jahr'!$B$43:$B$48</c:f>
              <c:strCache>
                <c:ptCount val="6"/>
                <c:pt idx="0">
                  <c:v>Schule 1</c:v>
                </c:pt>
                <c:pt idx="1">
                  <c:v>Schule 2</c:v>
                </c:pt>
                <c:pt idx="2">
                  <c:v>Schule 3</c:v>
                </c:pt>
                <c:pt idx="3">
                  <c:v>Schule 4</c:v>
                </c:pt>
                <c:pt idx="4">
                  <c:v>Schule 5</c:v>
                </c:pt>
                <c:pt idx="5">
                  <c:v>Schule 6</c:v>
                </c:pt>
              </c:strCache>
            </c:strRef>
          </c:cat>
          <c:val>
            <c:numRef>
              <c:f>'3 jahr'!$M$43:$M$48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89</c:v>
                </c:pt>
                <c:pt idx="3">
                  <c:v>0</c:v>
                </c:pt>
                <c:pt idx="4">
                  <c:v>0</c:v>
                </c:pt>
                <c:pt idx="5">
                  <c:v>33</c:v>
                </c:pt>
              </c:numCache>
            </c:numRef>
          </c:val>
        </c:ser>
        <c:gapWidth val="70"/>
        <c:axId val="23210408"/>
        <c:axId val="7567081"/>
      </c:barChart>
      <c:barChart>
        <c:barDir val="col"/>
        <c:grouping val="clustered"/>
        <c:varyColors val="0"/>
        <c:ser>
          <c:idx val="1"/>
          <c:order val="0"/>
          <c:tx>
            <c:v>Einsparung %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'3 jahr'!$N$43:$N$48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29.18032786885246</c:v>
                </c:pt>
                <c:pt idx="3">
                  <c:v>0</c:v>
                </c:pt>
                <c:pt idx="4">
                  <c:v>0</c:v>
                </c:pt>
                <c:pt idx="5">
                  <c:v>11.66077738515901</c:v>
                </c:pt>
              </c:numCache>
            </c:numRef>
          </c:val>
        </c:ser>
        <c:gapWidth val="220"/>
        <c:axId val="994866"/>
        <c:axId val="8953795"/>
      </c:barChart>
      <c:catAx>
        <c:axId val="23210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67081"/>
        <c:crosses val="autoZero"/>
        <c:auto val="1"/>
        <c:lblOffset val="100"/>
        <c:noMultiLvlLbl val="0"/>
      </c:catAx>
      <c:valAx>
        <c:axId val="756708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Einsparungen beim Wasser in m³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210408"/>
        <c:crossesAt val="1"/>
        <c:crossBetween val="between"/>
        <c:dispUnits/>
        <c:majorUnit val="10"/>
        <c:minorUnit val="10"/>
      </c:valAx>
      <c:catAx>
        <c:axId val="994866"/>
        <c:scaling>
          <c:orientation val="minMax"/>
        </c:scaling>
        <c:axPos val="b"/>
        <c:delete val="1"/>
        <c:majorTickMark val="in"/>
        <c:minorTickMark val="none"/>
        <c:tickLblPos val="nextTo"/>
        <c:crossAx val="8953795"/>
        <c:crosses val="autoZero"/>
        <c:auto val="1"/>
        <c:lblOffset val="100"/>
        <c:noMultiLvlLbl val="0"/>
      </c:catAx>
      <c:valAx>
        <c:axId val="895379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Einsparungen beim Wasser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94866"/>
        <c:crosses val="max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984251968503937" right="0.984251968503937" top="1.3779527559055118" bottom="1.3779527559055118" header="0.5118110236220472" footer="0.511811023622047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984251968503937" right="0.984251968503937" top="1.3779527559055118" bottom="1.3779527559055118" header="0.5118110236220472" footer="0.5118110236220472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984251968503937" right="0.984251968503937" top="1.3779527559055118" bottom="1.3779527559055118" header="0.5118110236220472" footer="0.5118110236220472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19150" y="0"/>
        <a:ext cx="72390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771525" y="0"/>
        <a:ext cx="7343775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781050" y="0"/>
        <a:ext cx="73152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7"/>
  <sheetViews>
    <sheetView tabSelected="1" zoomScale="90" zoomScaleNormal="90" workbookViewId="0" topLeftCell="A1">
      <pane xSplit="2" topLeftCell="C1" activePane="topRight" state="frozen"/>
      <selection pane="topLeft" activeCell="A1" sqref="A1"/>
      <selection pane="topRight" activeCell="B2" sqref="B2"/>
    </sheetView>
  </sheetViews>
  <sheetFormatPr defaultColWidth="11.421875" defaultRowHeight="12.75"/>
  <cols>
    <col min="1" max="1" width="3.00390625" style="1" hidden="1" customWidth="1"/>
    <col min="2" max="2" width="19.421875" style="1" customWidth="1"/>
    <col min="3" max="3" width="11.00390625" style="1" customWidth="1"/>
    <col min="4" max="5" width="10.57421875" style="1" customWidth="1"/>
    <col min="6" max="6" width="12.00390625" style="1" customWidth="1"/>
    <col min="7" max="12" width="10.57421875" style="1" customWidth="1"/>
    <col min="13" max="13" width="10.140625" style="1" customWidth="1"/>
    <col min="14" max="14" width="9.57421875" style="1" customWidth="1"/>
    <col min="15" max="15" width="11.140625" style="1" bestFit="1" customWidth="1"/>
    <col min="16" max="16" width="9.140625" style="1" bestFit="1" customWidth="1"/>
    <col min="17" max="19" width="11.57421875" style="1" bestFit="1" customWidth="1"/>
    <col min="20" max="16384" width="11.421875" style="1" customWidth="1"/>
  </cols>
  <sheetData>
    <row r="1" ht="20.25">
      <c r="B1" s="221" t="s">
        <v>32</v>
      </c>
    </row>
    <row r="2" spans="2:3" ht="18">
      <c r="B2" s="222" t="s">
        <v>31</v>
      </c>
      <c r="C2" s="33"/>
    </row>
    <row r="3" spans="8:11" ht="12" customHeight="1">
      <c r="H3" s="35"/>
      <c r="I3" s="35"/>
      <c r="J3" s="35"/>
      <c r="K3" s="4"/>
    </row>
    <row r="4" ht="12" customHeight="1">
      <c r="C4" s="1" t="s">
        <v>33</v>
      </c>
    </row>
    <row r="5" ht="12" customHeight="1">
      <c r="C5" s="1" t="s">
        <v>34</v>
      </c>
    </row>
    <row r="6" ht="12" customHeight="1">
      <c r="C6" s="1" t="s">
        <v>43</v>
      </c>
    </row>
    <row r="7" ht="12" customHeight="1" thickBot="1"/>
    <row r="8" spans="2:18" ht="13.5" customHeight="1">
      <c r="B8" s="199" t="s">
        <v>0</v>
      </c>
      <c r="C8" s="216" t="s">
        <v>21</v>
      </c>
      <c r="D8" s="217"/>
      <c r="E8" s="217"/>
      <c r="F8" s="218"/>
      <c r="G8" s="189" t="s">
        <v>28</v>
      </c>
      <c r="H8" s="190"/>
      <c r="I8" s="176" t="s">
        <v>29</v>
      </c>
      <c r="J8" s="177"/>
      <c r="K8" s="184" t="s">
        <v>30</v>
      </c>
      <c r="L8" s="185"/>
      <c r="M8" s="185"/>
      <c r="N8" s="185"/>
      <c r="O8" s="185"/>
      <c r="P8" s="185"/>
      <c r="Q8" s="185"/>
      <c r="R8" s="186"/>
    </row>
    <row r="9" spans="1:18" s="16" customFormat="1" ht="36" customHeight="1">
      <c r="A9" s="15"/>
      <c r="B9" s="200"/>
      <c r="C9" s="194" t="s">
        <v>23</v>
      </c>
      <c r="D9" s="195"/>
      <c r="E9" s="195"/>
      <c r="F9" s="196"/>
      <c r="G9" s="191" t="s">
        <v>24</v>
      </c>
      <c r="H9" s="191" t="s">
        <v>18</v>
      </c>
      <c r="I9" s="178" t="s">
        <v>24</v>
      </c>
      <c r="J9" s="180" t="s">
        <v>18</v>
      </c>
      <c r="K9" s="182" t="s">
        <v>24</v>
      </c>
      <c r="L9" s="174" t="s">
        <v>18</v>
      </c>
      <c r="M9" s="174" t="s">
        <v>16</v>
      </c>
      <c r="N9" s="174" t="s">
        <v>16</v>
      </c>
      <c r="O9" s="172" t="s">
        <v>5</v>
      </c>
      <c r="P9" s="172" t="s">
        <v>6</v>
      </c>
      <c r="Q9" s="174" t="s">
        <v>17</v>
      </c>
      <c r="R9" s="187" t="s">
        <v>7</v>
      </c>
    </row>
    <row r="10" spans="1:18" s="16" customFormat="1" ht="12.75">
      <c r="A10" s="30"/>
      <c r="B10" s="200"/>
      <c r="C10" s="36">
        <v>2004</v>
      </c>
      <c r="D10" s="36">
        <v>2005</v>
      </c>
      <c r="E10" s="36">
        <v>2006</v>
      </c>
      <c r="F10" s="37" t="s">
        <v>22</v>
      </c>
      <c r="G10" s="192"/>
      <c r="H10" s="192"/>
      <c r="I10" s="179"/>
      <c r="J10" s="181"/>
      <c r="K10" s="183"/>
      <c r="L10" s="175"/>
      <c r="M10" s="175"/>
      <c r="N10" s="175"/>
      <c r="O10" s="173"/>
      <c r="P10" s="173"/>
      <c r="Q10" s="175"/>
      <c r="R10" s="188"/>
    </row>
    <row r="11" spans="1:18" ht="12.75">
      <c r="A11" s="17"/>
      <c r="B11" s="201"/>
      <c r="C11" s="38" t="s">
        <v>1</v>
      </c>
      <c r="D11" s="39" t="s">
        <v>1</v>
      </c>
      <c r="E11" s="38" t="s">
        <v>1</v>
      </c>
      <c r="F11" s="38" t="s">
        <v>1</v>
      </c>
      <c r="G11" s="44" t="s">
        <v>1</v>
      </c>
      <c r="H11" s="45" t="s">
        <v>1</v>
      </c>
      <c r="I11" s="55" t="s">
        <v>1</v>
      </c>
      <c r="J11" s="54" t="s">
        <v>1</v>
      </c>
      <c r="K11" s="91" t="s">
        <v>1</v>
      </c>
      <c r="L11" s="92" t="s">
        <v>1</v>
      </c>
      <c r="M11" s="93" t="s">
        <v>1</v>
      </c>
      <c r="N11" s="94" t="s">
        <v>10</v>
      </c>
      <c r="O11" s="93" t="s">
        <v>8</v>
      </c>
      <c r="P11" s="92" t="s">
        <v>9</v>
      </c>
      <c r="Q11" s="93" t="s">
        <v>8</v>
      </c>
      <c r="R11" s="95" t="s">
        <v>8</v>
      </c>
    </row>
    <row r="12" spans="1:18" ht="12.75">
      <c r="A12" s="18"/>
      <c r="B12" s="3"/>
      <c r="C12" s="40"/>
      <c r="D12" s="40"/>
      <c r="E12" s="40"/>
      <c r="F12" s="41"/>
      <c r="G12" s="46"/>
      <c r="H12" s="47"/>
      <c r="I12" s="56"/>
      <c r="J12" s="57"/>
      <c r="K12" s="96"/>
      <c r="L12" s="97"/>
      <c r="M12" s="98"/>
      <c r="N12" s="139"/>
      <c r="O12" s="118"/>
      <c r="P12" s="98"/>
      <c r="Q12" s="99"/>
      <c r="R12" s="100"/>
    </row>
    <row r="13" spans="1:18" ht="12.75">
      <c r="A13" s="17"/>
      <c r="B13" s="28" t="s">
        <v>35</v>
      </c>
      <c r="C13" s="68">
        <v>27755</v>
      </c>
      <c r="D13" s="68">
        <v>34424</v>
      </c>
      <c r="E13" s="68">
        <v>31669</v>
      </c>
      <c r="F13" s="169">
        <f>AVERAGE(D13:E13)</f>
        <v>33046.5</v>
      </c>
      <c r="G13" s="48">
        <v>27303</v>
      </c>
      <c r="H13" s="49">
        <f aca="true" t="shared" si="0" ref="H13:H18">G13</f>
        <v>27303</v>
      </c>
      <c r="I13" s="58">
        <v>28307</v>
      </c>
      <c r="J13" s="59">
        <f aca="true" t="shared" si="1" ref="J13:J18">I13</f>
        <v>28307</v>
      </c>
      <c r="K13" s="101">
        <v>28480</v>
      </c>
      <c r="L13" s="102">
        <f aca="true" t="shared" si="2" ref="L13:L18">K13</f>
        <v>28480</v>
      </c>
      <c r="M13" s="103">
        <f aca="true" t="shared" si="3" ref="M13:M18">IF(F13-L13&gt;0,F13-L13,0)</f>
        <v>4566.5</v>
      </c>
      <c r="N13" s="140">
        <f aca="true" t="shared" si="4" ref="N13:N18">M13/F13*100</f>
        <v>13.818407395639479</v>
      </c>
      <c r="O13" s="142">
        <v>10477</v>
      </c>
      <c r="P13" s="105">
        <f aca="true" t="shared" si="5" ref="P13:P18">O13/K13</f>
        <v>0.36787219101123597</v>
      </c>
      <c r="Q13" s="106">
        <f aca="true" t="shared" si="6" ref="Q13:Q18">M13*P13</f>
        <v>1679.888360252809</v>
      </c>
      <c r="R13" s="107">
        <f aca="true" t="shared" si="7" ref="R13:R18">Q13/2</f>
        <v>839.9441801264045</v>
      </c>
    </row>
    <row r="14" spans="1:21" ht="12.75">
      <c r="A14" s="17">
        <v>1</v>
      </c>
      <c r="B14" s="28" t="s">
        <v>36</v>
      </c>
      <c r="C14" s="166">
        <v>157319</v>
      </c>
      <c r="D14" s="165">
        <v>130630</v>
      </c>
      <c r="E14" s="68">
        <v>151395</v>
      </c>
      <c r="F14" s="167">
        <f>AVERAGE(C14:E14)</f>
        <v>146448</v>
      </c>
      <c r="G14" s="50">
        <v>116568</v>
      </c>
      <c r="H14" s="49">
        <f t="shared" si="0"/>
        <v>116568</v>
      </c>
      <c r="I14" s="60">
        <v>128896</v>
      </c>
      <c r="J14" s="59">
        <f t="shared" si="1"/>
        <v>128896</v>
      </c>
      <c r="K14" s="101">
        <v>125666</v>
      </c>
      <c r="L14" s="102">
        <f t="shared" si="2"/>
        <v>125666</v>
      </c>
      <c r="M14" s="103">
        <f t="shared" si="3"/>
        <v>20782</v>
      </c>
      <c r="N14" s="140">
        <f t="shared" si="4"/>
        <v>14.190702501911941</v>
      </c>
      <c r="O14" s="142">
        <v>24413.14</v>
      </c>
      <c r="P14" s="105">
        <f t="shared" si="5"/>
        <v>0.19427004917797971</v>
      </c>
      <c r="Q14" s="106">
        <f t="shared" si="6"/>
        <v>4037.3201620167742</v>
      </c>
      <c r="R14" s="107">
        <f t="shared" si="7"/>
        <v>2018.6600810083871</v>
      </c>
      <c r="S14" s="19"/>
      <c r="T14" s="6"/>
      <c r="U14" s="20"/>
    </row>
    <row r="15" spans="1:21" ht="12.75">
      <c r="A15" s="17">
        <v>2</v>
      </c>
      <c r="B15" s="28" t="s">
        <v>37</v>
      </c>
      <c r="C15" s="68">
        <v>36544</v>
      </c>
      <c r="D15" s="68">
        <v>35956</v>
      </c>
      <c r="E15" s="68">
        <v>36127</v>
      </c>
      <c r="F15" s="169">
        <f>AVERAGE(D15:E15)</f>
        <v>36041.5</v>
      </c>
      <c r="G15" s="48">
        <v>30178</v>
      </c>
      <c r="H15" s="49">
        <f t="shared" si="0"/>
        <v>30178</v>
      </c>
      <c r="I15" s="58">
        <v>31116</v>
      </c>
      <c r="J15" s="59">
        <f t="shared" si="1"/>
        <v>31116</v>
      </c>
      <c r="K15" s="101">
        <v>30596</v>
      </c>
      <c r="L15" s="164">
        <f>K15-3716</f>
        <v>26880</v>
      </c>
      <c r="M15" s="103">
        <f t="shared" si="3"/>
        <v>9161.5</v>
      </c>
      <c r="N15" s="140">
        <f t="shared" si="4"/>
        <v>25.419308297379413</v>
      </c>
      <c r="O15" s="142">
        <v>5620.05</v>
      </c>
      <c r="P15" s="105">
        <f t="shared" si="5"/>
        <v>0.18368577591842072</v>
      </c>
      <c r="Q15" s="106">
        <f t="shared" si="6"/>
        <v>1682.8372360766114</v>
      </c>
      <c r="R15" s="107">
        <f t="shared" si="7"/>
        <v>841.4186180383057</v>
      </c>
      <c r="S15" s="19"/>
      <c r="T15" s="6"/>
      <c r="U15" s="20"/>
    </row>
    <row r="16" spans="1:21" ht="12.75">
      <c r="A16" s="17">
        <v>3</v>
      </c>
      <c r="B16" s="28" t="s">
        <v>38</v>
      </c>
      <c r="C16" s="68">
        <v>227589</v>
      </c>
      <c r="D16" s="68">
        <v>194486</v>
      </c>
      <c r="E16" s="68">
        <v>216136</v>
      </c>
      <c r="F16" s="169">
        <f>AVERAGE(D16:E16)</f>
        <v>205311</v>
      </c>
      <c r="G16" s="50">
        <v>215309</v>
      </c>
      <c r="H16" s="49">
        <f t="shared" si="0"/>
        <v>215309</v>
      </c>
      <c r="I16" s="60">
        <v>197293</v>
      </c>
      <c r="J16" s="59">
        <f t="shared" si="1"/>
        <v>197293</v>
      </c>
      <c r="K16" s="101">
        <v>197255</v>
      </c>
      <c r="L16" s="102">
        <f t="shared" si="2"/>
        <v>197255</v>
      </c>
      <c r="M16" s="103">
        <f t="shared" si="3"/>
        <v>8056</v>
      </c>
      <c r="N16" s="140">
        <f t="shared" si="4"/>
        <v>3.923803400694556</v>
      </c>
      <c r="O16" s="142">
        <v>38120.61</v>
      </c>
      <c r="P16" s="105">
        <f t="shared" si="5"/>
        <v>0.1932554814833591</v>
      </c>
      <c r="Q16" s="106">
        <f t="shared" si="6"/>
        <v>1556.866158829941</v>
      </c>
      <c r="R16" s="107">
        <f t="shared" si="7"/>
        <v>778.4330794149705</v>
      </c>
      <c r="S16" s="19"/>
      <c r="T16" s="6"/>
      <c r="U16" s="20"/>
    </row>
    <row r="17" spans="1:21" ht="12.75">
      <c r="A17" s="17">
        <v>4</v>
      </c>
      <c r="B17" s="28" t="s">
        <v>39</v>
      </c>
      <c r="C17" s="68">
        <v>166576</v>
      </c>
      <c r="D17" s="68">
        <v>165401</v>
      </c>
      <c r="E17" s="68">
        <v>165329</v>
      </c>
      <c r="F17" s="169">
        <f>AVERAGE(D17:E17)</f>
        <v>165365</v>
      </c>
      <c r="G17" s="48">
        <v>145395</v>
      </c>
      <c r="H17" s="49">
        <f t="shared" si="0"/>
        <v>145395</v>
      </c>
      <c r="I17" s="58">
        <v>144987</v>
      </c>
      <c r="J17" s="59">
        <f t="shared" si="1"/>
        <v>144987</v>
      </c>
      <c r="K17" s="101">
        <v>131416</v>
      </c>
      <c r="L17" s="102">
        <f t="shared" si="2"/>
        <v>131416</v>
      </c>
      <c r="M17" s="103">
        <f t="shared" si="3"/>
        <v>33949</v>
      </c>
      <c r="N17" s="140">
        <f t="shared" si="4"/>
        <v>20.529737247906148</v>
      </c>
      <c r="O17" s="142">
        <v>24897.51</v>
      </c>
      <c r="P17" s="105">
        <f t="shared" si="5"/>
        <v>0.18945569793632433</v>
      </c>
      <c r="Q17" s="106">
        <f t="shared" si="6"/>
        <v>6431.831489240275</v>
      </c>
      <c r="R17" s="107">
        <f t="shared" si="7"/>
        <v>3215.9157446201375</v>
      </c>
      <c r="S17" s="19"/>
      <c r="T17" s="6"/>
      <c r="U17" s="20"/>
    </row>
    <row r="18" spans="1:21" ht="12.75">
      <c r="A18" s="17">
        <v>5</v>
      </c>
      <c r="B18" s="28" t="s">
        <v>40</v>
      </c>
      <c r="C18" s="68">
        <v>53300</v>
      </c>
      <c r="D18" s="68">
        <v>53769</v>
      </c>
      <c r="E18" s="68">
        <v>58044</v>
      </c>
      <c r="F18" s="169">
        <f>AVERAGE(D18:E18)</f>
        <v>55906.5</v>
      </c>
      <c r="G18" s="50">
        <v>48842</v>
      </c>
      <c r="H18" s="49">
        <f t="shared" si="0"/>
        <v>48842</v>
      </c>
      <c r="I18" s="60">
        <v>45496</v>
      </c>
      <c r="J18" s="59">
        <f t="shared" si="1"/>
        <v>45496</v>
      </c>
      <c r="K18" s="101">
        <v>43203</v>
      </c>
      <c r="L18" s="102">
        <f t="shared" si="2"/>
        <v>43203</v>
      </c>
      <c r="M18" s="103">
        <f t="shared" si="3"/>
        <v>12703.5</v>
      </c>
      <c r="N18" s="140">
        <f t="shared" si="4"/>
        <v>22.72276032303936</v>
      </c>
      <c r="O18" s="142">
        <v>8098.18</v>
      </c>
      <c r="P18" s="105">
        <f t="shared" si="5"/>
        <v>0.18744485336666436</v>
      </c>
      <c r="Q18" s="106">
        <f t="shared" si="6"/>
        <v>2381.2056947434207</v>
      </c>
      <c r="R18" s="107">
        <f t="shared" si="7"/>
        <v>1190.6028473717104</v>
      </c>
      <c r="S18" s="19"/>
      <c r="T18" s="6"/>
      <c r="U18" s="20"/>
    </row>
    <row r="19" spans="1:21" ht="12.75">
      <c r="A19" s="9"/>
      <c r="B19" s="2"/>
      <c r="C19" s="40"/>
      <c r="D19" s="40"/>
      <c r="E19" s="40"/>
      <c r="F19" s="42"/>
      <c r="G19" s="51"/>
      <c r="H19" s="52"/>
      <c r="I19" s="61"/>
      <c r="J19" s="62"/>
      <c r="K19" s="109"/>
      <c r="L19" s="110"/>
      <c r="M19" s="103"/>
      <c r="N19" s="141"/>
      <c r="O19" s="135"/>
      <c r="P19" s="105"/>
      <c r="Q19" s="106"/>
      <c r="R19" s="107"/>
      <c r="S19" s="19"/>
      <c r="T19" s="6"/>
      <c r="U19" s="20"/>
    </row>
    <row r="20" spans="1:20" ht="13.5" thickBot="1">
      <c r="A20" s="9"/>
      <c r="B20" s="9" t="s">
        <v>3</v>
      </c>
      <c r="C20" s="72">
        <v>669083</v>
      </c>
      <c r="D20" s="43">
        <v>618666</v>
      </c>
      <c r="E20" s="43">
        <v>658700</v>
      </c>
      <c r="F20" s="43">
        <v>643451.8333333334</v>
      </c>
      <c r="G20" s="53">
        <f aca="true" t="shared" si="8" ref="G20:M20">SUM(G13:G18)</f>
        <v>583595</v>
      </c>
      <c r="H20" s="53">
        <f t="shared" si="8"/>
        <v>583595</v>
      </c>
      <c r="I20" s="63">
        <f>SUM(I13:I18)</f>
        <v>576095</v>
      </c>
      <c r="J20" s="64">
        <f>SUM(J13:J18)</f>
        <v>576095</v>
      </c>
      <c r="K20" s="112">
        <f t="shared" si="8"/>
        <v>556616</v>
      </c>
      <c r="L20" s="113">
        <f t="shared" si="8"/>
        <v>552900</v>
      </c>
      <c r="M20" s="113">
        <f t="shared" si="8"/>
        <v>89218.5</v>
      </c>
      <c r="N20" s="114">
        <f>M20/F20*100</f>
        <v>13.865606620127743</v>
      </c>
      <c r="O20" s="115">
        <f>SUM(O13:O18)</f>
        <v>111626.48999999999</v>
      </c>
      <c r="P20" s="134">
        <f>L20/F20*100</f>
        <v>85.92717766235286</v>
      </c>
      <c r="Q20" s="113">
        <f>SUM(Q13:Q18)</f>
        <v>17769.949101159833</v>
      </c>
      <c r="R20" s="116">
        <f>SUM(R13:R18)</f>
        <v>8884.974550579916</v>
      </c>
      <c r="T20" s="6"/>
    </row>
    <row r="21" spans="1:13" ht="12.75">
      <c r="A21" s="4"/>
      <c r="B21" s="4"/>
      <c r="C21" s="4"/>
      <c r="D21" s="4"/>
      <c r="E21" s="4"/>
      <c r="F21" s="5"/>
      <c r="G21" s="5"/>
      <c r="H21" s="5"/>
      <c r="I21" s="5"/>
      <c r="J21" s="5"/>
      <c r="K21" s="4"/>
      <c r="L21" s="4"/>
      <c r="M21" s="4"/>
    </row>
    <row r="22" ht="13.5" thickBot="1">
      <c r="F22" s="6"/>
    </row>
    <row r="23" spans="2:21" ht="12.75">
      <c r="B23" s="199" t="s">
        <v>20</v>
      </c>
      <c r="C23" s="216" t="s">
        <v>21</v>
      </c>
      <c r="D23" s="217"/>
      <c r="E23" s="217"/>
      <c r="F23" s="218"/>
      <c r="G23" s="189" t="s">
        <v>28</v>
      </c>
      <c r="H23" s="193"/>
      <c r="I23" s="190"/>
      <c r="J23" s="176" t="s">
        <v>29</v>
      </c>
      <c r="K23" s="177"/>
      <c r="L23" s="177"/>
      <c r="M23" s="184" t="s">
        <v>30</v>
      </c>
      <c r="N23" s="197"/>
      <c r="O23" s="197"/>
      <c r="P23" s="197"/>
      <c r="Q23" s="197"/>
      <c r="R23" s="197"/>
      <c r="S23" s="197"/>
      <c r="T23" s="197"/>
      <c r="U23" s="198"/>
    </row>
    <row r="24" spans="1:21" s="16" customFormat="1" ht="36" customHeight="1">
      <c r="A24" s="15"/>
      <c r="B24" s="200"/>
      <c r="C24" s="194" t="s">
        <v>25</v>
      </c>
      <c r="D24" s="195"/>
      <c r="E24" s="195"/>
      <c r="F24" s="196"/>
      <c r="G24" s="191" t="s">
        <v>27</v>
      </c>
      <c r="H24" s="191" t="s">
        <v>26</v>
      </c>
      <c r="I24" s="191" t="s">
        <v>18</v>
      </c>
      <c r="J24" s="178" t="s">
        <v>27</v>
      </c>
      <c r="K24" s="178" t="s">
        <v>26</v>
      </c>
      <c r="L24" s="180" t="s">
        <v>18</v>
      </c>
      <c r="M24" s="182" t="s">
        <v>27</v>
      </c>
      <c r="N24" s="174" t="s">
        <v>26</v>
      </c>
      <c r="O24" s="174" t="s">
        <v>18</v>
      </c>
      <c r="P24" s="174" t="s">
        <v>16</v>
      </c>
      <c r="Q24" s="174" t="s">
        <v>16</v>
      </c>
      <c r="R24" s="172" t="s">
        <v>5</v>
      </c>
      <c r="S24" s="172" t="s">
        <v>6</v>
      </c>
      <c r="T24" s="174" t="s">
        <v>17</v>
      </c>
      <c r="U24" s="187" t="s">
        <v>7</v>
      </c>
    </row>
    <row r="25" spans="1:21" ht="12.75">
      <c r="A25" s="17"/>
      <c r="B25" s="200"/>
      <c r="C25" s="36">
        <v>2004</v>
      </c>
      <c r="D25" s="36">
        <v>2005</v>
      </c>
      <c r="E25" s="36">
        <v>2006</v>
      </c>
      <c r="F25" s="37" t="s">
        <v>22</v>
      </c>
      <c r="G25" s="192"/>
      <c r="H25" s="192"/>
      <c r="I25" s="192"/>
      <c r="J25" s="179"/>
      <c r="K25" s="179"/>
      <c r="L25" s="181"/>
      <c r="M25" s="183"/>
      <c r="N25" s="175"/>
      <c r="O25" s="175"/>
      <c r="P25" s="175"/>
      <c r="Q25" s="175"/>
      <c r="R25" s="173"/>
      <c r="S25" s="173"/>
      <c r="T25" s="175"/>
      <c r="U25" s="188"/>
    </row>
    <row r="26" spans="1:21" ht="12.75">
      <c r="A26" s="17"/>
      <c r="B26" s="201" t="s">
        <v>2</v>
      </c>
      <c r="C26" s="38" t="s">
        <v>1</v>
      </c>
      <c r="D26" s="39" t="s">
        <v>1</v>
      </c>
      <c r="E26" s="38" t="s">
        <v>1</v>
      </c>
      <c r="F26" s="38" t="s">
        <v>1</v>
      </c>
      <c r="G26" s="44" t="s">
        <v>1</v>
      </c>
      <c r="H26" s="44" t="s">
        <v>1</v>
      </c>
      <c r="I26" s="45" t="s">
        <v>1</v>
      </c>
      <c r="J26" s="55" t="s">
        <v>1</v>
      </c>
      <c r="K26" s="55" t="s">
        <v>1</v>
      </c>
      <c r="L26" s="54" t="s">
        <v>1</v>
      </c>
      <c r="M26" s="91" t="s">
        <v>1</v>
      </c>
      <c r="N26" s="93" t="s">
        <v>1</v>
      </c>
      <c r="O26" s="92" t="s">
        <v>1</v>
      </c>
      <c r="P26" s="93" t="s">
        <v>1</v>
      </c>
      <c r="Q26" s="94" t="s">
        <v>10</v>
      </c>
      <c r="R26" s="93" t="s">
        <v>8</v>
      </c>
      <c r="S26" s="92" t="s">
        <v>9</v>
      </c>
      <c r="T26" s="93" t="s">
        <v>8</v>
      </c>
      <c r="U26" s="95" t="s">
        <v>8</v>
      </c>
    </row>
    <row r="27" spans="1:21" ht="12.75">
      <c r="A27" s="18"/>
      <c r="B27" s="3"/>
      <c r="C27" s="65"/>
      <c r="D27" s="66"/>
      <c r="E27" s="67"/>
      <c r="F27" s="67"/>
      <c r="G27" s="46"/>
      <c r="H27" s="73"/>
      <c r="I27" s="73"/>
      <c r="J27" s="56"/>
      <c r="K27" s="77"/>
      <c r="L27" s="78"/>
      <c r="M27" s="117"/>
      <c r="N27" s="118"/>
      <c r="O27" s="97"/>
      <c r="P27" s="98"/>
      <c r="Q27" s="99"/>
      <c r="R27" s="119"/>
      <c r="S27" s="118"/>
      <c r="T27" s="99"/>
      <c r="U27" s="100"/>
    </row>
    <row r="28" spans="1:21" ht="12.75">
      <c r="A28" s="17"/>
      <c r="B28" s="28" t="s">
        <v>35</v>
      </c>
      <c r="C28" s="170">
        <v>329096</v>
      </c>
      <c r="D28" s="171">
        <v>356808.52</v>
      </c>
      <c r="E28" s="171">
        <v>321981.44</v>
      </c>
      <c r="F28" s="42">
        <f aca="true" t="shared" si="9" ref="F28:F33">AVERAGE(D28:E28)</f>
        <v>339394.98</v>
      </c>
      <c r="G28" s="74">
        <v>190586</v>
      </c>
      <c r="H28" s="52">
        <v>260934</v>
      </c>
      <c r="I28" s="48">
        <f aca="true" t="shared" si="10" ref="I28:I33">H28</f>
        <v>260934</v>
      </c>
      <c r="J28" s="79">
        <v>221286</v>
      </c>
      <c r="K28" s="62">
        <v>279613</v>
      </c>
      <c r="L28" s="163">
        <f>K28+10104</f>
        <v>289717</v>
      </c>
      <c r="M28" s="101">
        <v>234433</v>
      </c>
      <c r="N28" s="106">
        <v>286628</v>
      </c>
      <c r="O28" s="164">
        <f>N28+22930</f>
        <v>309558</v>
      </c>
      <c r="P28" s="103">
        <f aca="true" t="shared" si="11" ref="P28:P33">IF(F28-O28&gt;0,F28-O28,0)</f>
        <v>29836.97999999998</v>
      </c>
      <c r="Q28" s="104">
        <f aca="true" t="shared" si="12" ref="Q28:Q33">P28/F28*100</f>
        <v>8.79122608118717</v>
      </c>
      <c r="R28" s="108">
        <v>13830.68</v>
      </c>
      <c r="S28" s="120">
        <f aca="true" t="shared" si="13" ref="S28:S33">R28/M28</f>
        <v>0.05899630171520221</v>
      </c>
      <c r="T28" s="106">
        <f aca="true" t="shared" si="14" ref="T28:T33">P28*S28</f>
        <v>1760.271474350453</v>
      </c>
      <c r="U28" s="107">
        <f aca="true" t="shared" si="15" ref="U28:U33">T28/2</f>
        <v>880.1357371752265</v>
      </c>
    </row>
    <row r="29" spans="1:23" ht="12.75">
      <c r="A29" s="17">
        <v>1</v>
      </c>
      <c r="B29" s="28" t="s">
        <v>36</v>
      </c>
      <c r="C29" s="170">
        <v>1068441.04</v>
      </c>
      <c r="D29" s="171">
        <v>1067309.68</v>
      </c>
      <c r="E29" s="171">
        <v>1137474.56</v>
      </c>
      <c r="F29" s="42">
        <f t="shared" si="9"/>
        <v>1102392.12</v>
      </c>
      <c r="G29" s="74">
        <v>659215</v>
      </c>
      <c r="H29" s="75">
        <v>902540</v>
      </c>
      <c r="I29" s="48">
        <f t="shared" si="10"/>
        <v>902540</v>
      </c>
      <c r="J29" s="79">
        <v>576631</v>
      </c>
      <c r="K29" s="80">
        <v>728621</v>
      </c>
      <c r="L29" s="59">
        <f>K29</f>
        <v>728621</v>
      </c>
      <c r="M29" s="101">
        <v>831441</v>
      </c>
      <c r="N29" s="106">
        <v>1016556</v>
      </c>
      <c r="O29" s="102">
        <f>N29</f>
        <v>1016556</v>
      </c>
      <c r="P29" s="103">
        <f t="shared" si="11"/>
        <v>85836.12000000011</v>
      </c>
      <c r="Q29" s="104">
        <f t="shared" si="12"/>
        <v>7.7863510127412825</v>
      </c>
      <c r="R29" s="108">
        <v>42014.89</v>
      </c>
      <c r="S29" s="120">
        <f t="shared" si="13"/>
        <v>0.050532617467745754</v>
      </c>
      <c r="T29" s="106">
        <f t="shared" si="14"/>
        <v>4337.523816875526</v>
      </c>
      <c r="U29" s="107">
        <f t="shared" si="15"/>
        <v>2168.761908437763</v>
      </c>
      <c r="V29" s="6"/>
      <c r="W29" s="6"/>
    </row>
    <row r="30" spans="1:23" ht="12.75">
      <c r="A30" s="17">
        <v>2</v>
      </c>
      <c r="B30" s="28" t="s">
        <v>37</v>
      </c>
      <c r="C30" s="170">
        <v>228634.92</v>
      </c>
      <c r="D30" s="171">
        <v>283647.56</v>
      </c>
      <c r="E30" s="171">
        <v>257440</v>
      </c>
      <c r="F30" s="42">
        <f t="shared" si="9"/>
        <v>270543.78</v>
      </c>
      <c r="G30" s="74">
        <v>176330</v>
      </c>
      <c r="H30" s="52">
        <v>241416</v>
      </c>
      <c r="I30" s="48">
        <f t="shared" si="10"/>
        <v>241416</v>
      </c>
      <c r="J30" s="79">
        <v>258100</v>
      </c>
      <c r="K30" s="62">
        <v>326132</v>
      </c>
      <c r="L30" s="59">
        <f>K30</f>
        <v>326132</v>
      </c>
      <c r="M30" s="121">
        <v>180420</v>
      </c>
      <c r="N30" s="106">
        <v>220589</v>
      </c>
      <c r="O30" s="164">
        <f>N30-26792</f>
        <v>193797</v>
      </c>
      <c r="P30" s="103">
        <f t="shared" si="11"/>
        <v>76746.78000000003</v>
      </c>
      <c r="Q30" s="104">
        <f t="shared" si="12"/>
        <v>28.367600984949654</v>
      </c>
      <c r="R30" s="108">
        <v>9570.92</v>
      </c>
      <c r="S30" s="120">
        <f t="shared" si="13"/>
        <v>0.05304799911318036</v>
      </c>
      <c r="T30" s="106">
        <f t="shared" si="14"/>
        <v>4071.26311737945</v>
      </c>
      <c r="U30" s="107">
        <f t="shared" si="15"/>
        <v>2035.631558689725</v>
      </c>
      <c r="V30" s="6"/>
      <c r="W30" s="6"/>
    </row>
    <row r="31" spans="1:23" ht="12.75">
      <c r="A31" s="17">
        <v>3</v>
      </c>
      <c r="B31" s="28" t="s">
        <v>38</v>
      </c>
      <c r="C31" s="170">
        <v>2370787</v>
      </c>
      <c r="D31" s="171">
        <v>1854164.54</v>
      </c>
      <c r="E31" s="171">
        <v>1771749.12</v>
      </c>
      <c r="F31" s="42">
        <f t="shared" si="9"/>
        <v>1812956.83</v>
      </c>
      <c r="G31" s="74">
        <v>1314051</v>
      </c>
      <c r="H31" s="52">
        <v>1799084</v>
      </c>
      <c r="I31" s="48">
        <f t="shared" si="10"/>
        <v>1799084</v>
      </c>
      <c r="J31" s="79">
        <v>1392393</v>
      </c>
      <c r="K31" s="62">
        <v>1759405</v>
      </c>
      <c r="L31" s="163">
        <f>K31-17014</f>
        <v>1742391</v>
      </c>
      <c r="M31" s="121">
        <v>1482073</v>
      </c>
      <c r="N31" s="106">
        <v>1812047</v>
      </c>
      <c r="O31" s="164">
        <f>N31-17523</f>
        <v>1794524</v>
      </c>
      <c r="P31" s="103">
        <f t="shared" si="11"/>
        <v>18432.830000000075</v>
      </c>
      <c r="Q31" s="104">
        <f t="shared" si="12"/>
        <v>1.0167274639407753</v>
      </c>
      <c r="R31" s="108">
        <v>72198.35</v>
      </c>
      <c r="S31" s="120">
        <f t="shared" si="13"/>
        <v>0.048714435793648495</v>
      </c>
      <c r="T31" s="106">
        <f t="shared" si="14"/>
        <v>897.9449135302414</v>
      </c>
      <c r="U31" s="107">
        <f t="shared" si="15"/>
        <v>448.9724567651207</v>
      </c>
      <c r="V31" s="6"/>
      <c r="W31" s="6"/>
    </row>
    <row r="32" spans="1:23" ht="12.75">
      <c r="A32" s="17">
        <v>4</v>
      </c>
      <c r="B32" s="28" t="s">
        <v>39</v>
      </c>
      <c r="C32" s="170">
        <v>803679.96</v>
      </c>
      <c r="D32" s="171">
        <v>675246.82</v>
      </c>
      <c r="E32" s="171">
        <v>809186.56</v>
      </c>
      <c r="F32" s="167">
        <f>AVERAGE(C32:E32)</f>
        <v>762704.4466666667</v>
      </c>
      <c r="G32" s="74">
        <v>470830</v>
      </c>
      <c r="H32" s="52">
        <v>644619</v>
      </c>
      <c r="I32" s="48">
        <f t="shared" si="10"/>
        <v>644619</v>
      </c>
      <c r="J32" s="79">
        <v>559295</v>
      </c>
      <c r="K32" s="62">
        <v>706716</v>
      </c>
      <c r="L32" s="59">
        <f>K32</f>
        <v>706716</v>
      </c>
      <c r="M32" s="121">
        <f>N32/3883*3176</f>
        <v>578040.1792428534</v>
      </c>
      <c r="N32" s="106">
        <f>K32</f>
        <v>706716</v>
      </c>
      <c r="O32" s="102">
        <f>N32</f>
        <v>706716</v>
      </c>
      <c r="P32" s="103">
        <f t="shared" si="11"/>
        <v>55988.446666666656</v>
      </c>
      <c r="Q32" s="104">
        <f t="shared" si="12"/>
        <v>7.340778844460562</v>
      </c>
      <c r="R32" s="108">
        <v>29592</v>
      </c>
      <c r="S32" s="120">
        <f t="shared" si="13"/>
        <v>0.05119367314355399</v>
      </c>
      <c r="T32" s="106">
        <f t="shared" si="14"/>
        <v>2866.2542384686376</v>
      </c>
      <c r="U32" s="107">
        <f t="shared" si="15"/>
        <v>1433.1271192343188</v>
      </c>
      <c r="V32" s="6"/>
      <c r="W32" s="6"/>
    </row>
    <row r="33" spans="1:23" ht="12.75">
      <c r="A33" s="17">
        <v>5</v>
      </c>
      <c r="B33" s="28" t="s">
        <v>40</v>
      </c>
      <c r="C33" s="166">
        <v>204568</v>
      </c>
      <c r="D33" s="165">
        <v>224645</v>
      </c>
      <c r="E33" s="165">
        <v>205568.72</v>
      </c>
      <c r="F33" s="42">
        <f t="shared" si="9"/>
        <v>215106.86</v>
      </c>
      <c r="G33" s="74">
        <v>148710</v>
      </c>
      <c r="H33" s="52">
        <v>203601</v>
      </c>
      <c r="I33" s="48">
        <f t="shared" si="10"/>
        <v>203601</v>
      </c>
      <c r="J33" s="79">
        <v>119814</v>
      </c>
      <c r="K33" s="62">
        <v>151395</v>
      </c>
      <c r="L33" s="59">
        <f>K33</f>
        <v>151395</v>
      </c>
      <c r="M33" s="121">
        <v>149778</v>
      </c>
      <c r="N33" s="106">
        <v>183125</v>
      </c>
      <c r="O33" s="102">
        <f>N33</f>
        <v>183125</v>
      </c>
      <c r="P33" s="103">
        <f t="shared" si="11"/>
        <v>31981.859999999986</v>
      </c>
      <c r="Q33" s="104">
        <f t="shared" si="12"/>
        <v>14.86789403183143</v>
      </c>
      <c r="R33" s="108">
        <v>7608.13</v>
      </c>
      <c r="S33" s="120">
        <f t="shared" si="13"/>
        <v>0.05079604481298989</v>
      </c>
      <c r="T33" s="106">
        <f t="shared" si="14"/>
        <v>1624.551993762768</v>
      </c>
      <c r="U33" s="107">
        <f t="shared" si="15"/>
        <v>812.275996881384</v>
      </c>
      <c r="V33" s="6"/>
      <c r="W33" s="6"/>
    </row>
    <row r="34" spans="1:23" ht="12.75">
      <c r="A34" s="9"/>
      <c r="B34" s="2"/>
      <c r="C34" s="69"/>
      <c r="D34" s="70"/>
      <c r="E34" s="70"/>
      <c r="F34" s="71"/>
      <c r="G34" s="51"/>
      <c r="H34" s="51"/>
      <c r="I34" s="76"/>
      <c r="J34" s="61"/>
      <c r="K34" s="61"/>
      <c r="L34" s="81"/>
      <c r="M34" s="122"/>
      <c r="N34" s="123"/>
      <c r="O34" s="110"/>
      <c r="P34" s="103"/>
      <c r="Q34" s="111"/>
      <c r="R34" s="124"/>
      <c r="S34" s="125"/>
      <c r="T34" s="106"/>
      <c r="U34" s="107"/>
      <c r="V34" s="6"/>
      <c r="W34" s="6"/>
    </row>
    <row r="35" spans="1:23" ht="13.5" thickBot="1">
      <c r="A35" s="9"/>
      <c r="B35" s="2" t="s">
        <v>3</v>
      </c>
      <c r="C35" s="43">
        <f>SUM(C28:C33)</f>
        <v>5005206.92</v>
      </c>
      <c r="D35" s="43">
        <f>SUM(D28:D33)</f>
        <v>4461822.12</v>
      </c>
      <c r="E35" s="43">
        <f>SUM(E28:E33)</f>
        <v>4503400.399999999</v>
      </c>
      <c r="F35" s="72">
        <f aca="true" t="shared" si="16" ref="F35:P35">SUM(F28:F33)</f>
        <v>4503099.016666667</v>
      </c>
      <c r="G35" s="53">
        <f t="shared" si="16"/>
        <v>2959722</v>
      </c>
      <c r="H35" s="53">
        <f t="shared" si="16"/>
        <v>4052194</v>
      </c>
      <c r="I35" s="53">
        <f t="shared" si="16"/>
        <v>4052194</v>
      </c>
      <c r="J35" s="63">
        <f>SUM(J28:J33)</f>
        <v>3127519</v>
      </c>
      <c r="K35" s="63">
        <f>SUM(K28:K33)</f>
        <v>3951882</v>
      </c>
      <c r="L35" s="64">
        <f>SUM(L28:L33)</f>
        <v>3944972</v>
      </c>
      <c r="M35" s="112">
        <f t="shared" si="16"/>
        <v>3456185.1792428535</v>
      </c>
      <c r="N35" s="113">
        <f>SUM(N28:N33)</f>
        <v>4225661</v>
      </c>
      <c r="O35" s="113">
        <f t="shared" si="16"/>
        <v>4204276</v>
      </c>
      <c r="P35" s="113">
        <f t="shared" si="16"/>
        <v>298823.01666666684</v>
      </c>
      <c r="Q35" s="134">
        <f>O35/F35*100</f>
        <v>93.36405849481265</v>
      </c>
      <c r="R35" s="115">
        <f>SUM(R28:R33)</f>
        <v>174814.97</v>
      </c>
      <c r="S35" s="126"/>
      <c r="T35" s="113">
        <f>SUM(T28:T33)</f>
        <v>15557.809554367079</v>
      </c>
      <c r="U35" s="116">
        <f>SUM(U28:U33)</f>
        <v>7778.904777183539</v>
      </c>
      <c r="W35" s="6"/>
    </row>
    <row r="36" spans="5:11" ht="12.75">
      <c r="E36" s="6"/>
      <c r="F36" s="6"/>
      <c r="G36" s="6"/>
      <c r="K36" s="23"/>
    </row>
    <row r="37" ht="13.5" thickBot="1">
      <c r="F37" s="6"/>
    </row>
    <row r="38" spans="2:18" ht="13.5" customHeight="1">
      <c r="B38" s="199" t="s">
        <v>13</v>
      </c>
      <c r="C38" s="216" t="s">
        <v>21</v>
      </c>
      <c r="D38" s="217"/>
      <c r="E38" s="217"/>
      <c r="F38" s="218"/>
      <c r="G38" s="189" t="s">
        <v>28</v>
      </c>
      <c r="H38" s="190"/>
      <c r="I38" s="176" t="s">
        <v>29</v>
      </c>
      <c r="J38" s="177"/>
      <c r="K38" s="184" t="s">
        <v>30</v>
      </c>
      <c r="L38" s="185"/>
      <c r="M38" s="185"/>
      <c r="N38" s="185"/>
      <c r="O38" s="185"/>
      <c r="P38" s="185"/>
      <c r="Q38" s="185"/>
      <c r="R38" s="186"/>
    </row>
    <row r="39" spans="1:18" s="16" customFormat="1" ht="36" customHeight="1">
      <c r="A39" s="15"/>
      <c r="B39" s="200"/>
      <c r="C39" s="194" t="s">
        <v>23</v>
      </c>
      <c r="D39" s="195"/>
      <c r="E39" s="195"/>
      <c r="F39" s="196"/>
      <c r="G39" s="191" t="s">
        <v>24</v>
      </c>
      <c r="H39" s="191" t="s">
        <v>18</v>
      </c>
      <c r="I39" s="178" t="s">
        <v>24</v>
      </c>
      <c r="J39" s="180" t="s">
        <v>18</v>
      </c>
      <c r="K39" s="182" t="s">
        <v>24</v>
      </c>
      <c r="L39" s="174" t="s">
        <v>18</v>
      </c>
      <c r="M39" s="174" t="s">
        <v>16</v>
      </c>
      <c r="N39" s="174" t="s">
        <v>16</v>
      </c>
      <c r="O39" s="172" t="s">
        <v>5</v>
      </c>
      <c r="P39" s="172" t="s">
        <v>6</v>
      </c>
      <c r="Q39" s="174" t="s">
        <v>17</v>
      </c>
      <c r="R39" s="187" t="s">
        <v>7</v>
      </c>
    </row>
    <row r="40" spans="1:18" s="16" customFormat="1" ht="12.75">
      <c r="A40" s="30"/>
      <c r="B40" s="200"/>
      <c r="C40" s="36">
        <v>2004</v>
      </c>
      <c r="D40" s="36">
        <v>2005</v>
      </c>
      <c r="E40" s="36">
        <v>2006</v>
      </c>
      <c r="F40" s="37" t="s">
        <v>22</v>
      </c>
      <c r="G40" s="192"/>
      <c r="H40" s="192"/>
      <c r="I40" s="179"/>
      <c r="J40" s="181"/>
      <c r="K40" s="183"/>
      <c r="L40" s="175"/>
      <c r="M40" s="175"/>
      <c r="N40" s="175"/>
      <c r="O40" s="173"/>
      <c r="P40" s="173"/>
      <c r="Q40" s="175"/>
      <c r="R40" s="188"/>
    </row>
    <row r="41" spans="1:18" ht="12.75">
      <c r="A41" s="17"/>
      <c r="B41" s="201"/>
      <c r="C41" s="38" t="s">
        <v>4</v>
      </c>
      <c r="D41" s="38" t="s">
        <v>4</v>
      </c>
      <c r="E41" s="38" t="s">
        <v>4</v>
      </c>
      <c r="F41" s="38" t="s">
        <v>4</v>
      </c>
      <c r="G41" s="84" t="s">
        <v>4</v>
      </c>
      <c r="H41" s="84" t="s">
        <v>4</v>
      </c>
      <c r="I41" s="86" t="s">
        <v>4</v>
      </c>
      <c r="J41" s="86" t="s">
        <v>4</v>
      </c>
      <c r="K41" s="127" t="s">
        <v>4</v>
      </c>
      <c r="L41" s="127" t="s">
        <v>4</v>
      </c>
      <c r="M41" s="127" t="s">
        <v>4</v>
      </c>
      <c r="N41" s="94" t="s">
        <v>10</v>
      </c>
      <c r="O41" s="93" t="s">
        <v>8</v>
      </c>
      <c r="P41" s="92" t="s">
        <v>11</v>
      </c>
      <c r="Q41" s="93" t="s">
        <v>8</v>
      </c>
      <c r="R41" s="95" t="s">
        <v>8</v>
      </c>
    </row>
    <row r="42" spans="1:18" ht="12.75">
      <c r="A42" s="18"/>
      <c r="B42" s="3"/>
      <c r="C42" s="65"/>
      <c r="D42" s="67"/>
      <c r="E42" s="65"/>
      <c r="F42" s="66"/>
      <c r="G42" s="85"/>
      <c r="H42" s="85"/>
      <c r="I42" s="87"/>
      <c r="J42" s="88"/>
      <c r="K42" s="128"/>
      <c r="L42" s="136"/>
      <c r="M42" s="118"/>
      <c r="N42" s="99"/>
      <c r="O42" s="119"/>
      <c r="P42" s="118"/>
      <c r="Q42" s="99"/>
      <c r="R42" s="100"/>
    </row>
    <row r="43" spans="1:21" ht="12.75">
      <c r="A43" s="17">
        <v>1</v>
      </c>
      <c r="B43" s="28" t="s">
        <v>35</v>
      </c>
      <c r="C43" s="68">
        <v>663</v>
      </c>
      <c r="D43" s="68">
        <v>557</v>
      </c>
      <c r="E43" s="68">
        <v>561</v>
      </c>
      <c r="F43" s="42">
        <f aca="true" t="shared" si="17" ref="F43:F48">AVERAGE(D43:E43)</f>
        <v>559</v>
      </c>
      <c r="G43" s="48">
        <v>569</v>
      </c>
      <c r="H43" s="48">
        <f>G43</f>
        <v>569</v>
      </c>
      <c r="I43" s="58">
        <v>601</v>
      </c>
      <c r="J43" s="58">
        <f>I43</f>
        <v>601</v>
      </c>
      <c r="K43" s="101">
        <v>630</v>
      </c>
      <c r="L43" s="162">
        <f aca="true" t="shared" si="18" ref="L43:L48">K43</f>
        <v>630</v>
      </c>
      <c r="M43" s="106">
        <f aca="true" t="shared" si="19" ref="M43:M48">IF(F43-L43&gt;0,F43-L43,0)</f>
        <v>0</v>
      </c>
      <c r="N43" s="104">
        <f aca="true" t="shared" si="20" ref="N43:N48">M43/F43*100</f>
        <v>0</v>
      </c>
      <c r="O43" s="108">
        <v>2785</v>
      </c>
      <c r="P43" s="129">
        <f aca="true" t="shared" si="21" ref="P43:P48">O43/K43</f>
        <v>4.420634920634921</v>
      </c>
      <c r="Q43" s="106">
        <f aca="true" t="shared" si="22" ref="Q43:Q48">M43*P43</f>
        <v>0</v>
      </c>
      <c r="R43" s="107">
        <f aca="true" t="shared" si="23" ref="R43:R48">Q43/2</f>
        <v>0</v>
      </c>
      <c r="S43" s="25"/>
      <c r="U43" s="4"/>
    </row>
    <row r="44" spans="1:21" ht="12.75">
      <c r="A44" s="17">
        <v>2</v>
      </c>
      <c r="B44" s="28" t="s">
        <v>36</v>
      </c>
      <c r="C44" s="68">
        <v>1831</v>
      </c>
      <c r="D44" s="68">
        <v>2101</v>
      </c>
      <c r="E44" s="68">
        <v>2019</v>
      </c>
      <c r="F44" s="42">
        <f t="shared" si="17"/>
        <v>2060</v>
      </c>
      <c r="G44" s="50">
        <v>1773</v>
      </c>
      <c r="H44" s="48">
        <f aca="true" t="shared" si="24" ref="H44:J48">G44</f>
        <v>1773</v>
      </c>
      <c r="I44" s="60">
        <v>2167</v>
      </c>
      <c r="J44" s="58">
        <f t="shared" si="24"/>
        <v>2167</v>
      </c>
      <c r="K44" s="101">
        <v>2593</v>
      </c>
      <c r="L44" s="162">
        <f t="shared" si="18"/>
        <v>2593</v>
      </c>
      <c r="M44" s="106">
        <f t="shared" si="19"/>
        <v>0</v>
      </c>
      <c r="N44" s="104">
        <f t="shared" si="20"/>
        <v>0</v>
      </c>
      <c r="O44" s="108">
        <v>6705.2</v>
      </c>
      <c r="P44" s="129">
        <f t="shared" si="21"/>
        <v>2.585885075202468</v>
      </c>
      <c r="Q44" s="106">
        <f t="shared" si="22"/>
        <v>0</v>
      </c>
      <c r="R44" s="107">
        <f t="shared" si="23"/>
        <v>0</v>
      </c>
      <c r="S44" s="5"/>
      <c r="U44" s="4"/>
    </row>
    <row r="45" spans="1:21" ht="12.75">
      <c r="A45" s="17">
        <v>3</v>
      </c>
      <c r="B45" s="28" t="s">
        <v>37</v>
      </c>
      <c r="C45" s="68">
        <v>318</v>
      </c>
      <c r="D45" s="68">
        <v>316</v>
      </c>
      <c r="E45" s="68">
        <v>294</v>
      </c>
      <c r="F45" s="42">
        <f t="shared" si="17"/>
        <v>305</v>
      </c>
      <c r="G45" s="50">
        <v>197</v>
      </c>
      <c r="H45" s="48">
        <f t="shared" si="24"/>
        <v>197</v>
      </c>
      <c r="I45" s="60">
        <v>206</v>
      </c>
      <c r="J45" s="58">
        <f t="shared" si="24"/>
        <v>206</v>
      </c>
      <c r="K45" s="101">
        <v>246</v>
      </c>
      <c r="L45" s="168">
        <f>K45-30</f>
        <v>216</v>
      </c>
      <c r="M45" s="106">
        <f t="shared" si="19"/>
        <v>89</v>
      </c>
      <c r="N45" s="104">
        <f t="shared" si="20"/>
        <v>29.18032786885246</v>
      </c>
      <c r="O45" s="108">
        <v>988.39</v>
      </c>
      <c r="P45" s="129">
        <f t="shared" si="21"/>
        <v>4.017845528455284</v>
      </c>
      <c r="Q45" s="106">
        <f t="shared" si="22"/>
        <v>357.5882520325203</v>
      </c>
      <c r="R45" s="107">
        <f t="shared" si="23"/>
        <v>178.79412601626015</v>
      </c>
      <c r="S45" s="5"/>
      <c r="U45" s="4"/>
    </row>
    <row r="46" spans="1:21" ht="12.75">
      <c r="A46" s="17">
        <v>4</v>
      </c>
      <c r="B46" s="28" t="s">
        <v>38</v>
      </c>
      <c r="C46" s="68">
        <v>1622</v>
      </c>
      <c r="D46" s="68">
        <v>1453</v>
      </c>
      <c r="E46" s="68">
        <v>1271</v>
      </c>
      <c r="F46" s="42">
        <f t="shared" si="17"/>
        <v>1362</v>
      </c>
      <c r="G46" s="50">
        <v>1570</v>
      </c>
      <c r="H46" s="48">
        <f t="shared" si="24"/>
        <v>1570</v>
      </c>
      <c r="I46" s="60">
        <v>1563</v>
      </c>
      <c r="J46" s="58">
        <f t="shared" si="24"/>
        <v>1563</v>
      </c>
      <c r="K46" s="101">
        <v>2046</v>
      </c>
      <c r="L46" s="162">
        <f t="shared" si="18"/>
        <v>2046</v>
      </c>
      <c r="M46" s="106">
        <f t="shared" si="19"/>
        <v>0</v>
      </c>
      <c r="N46" s="104">
        <f t="shared" si="20"/>
        <v>0</v>
      </c>
      <c r="O46" s="108">
        <v>5031</v>
      </c>
      <c r="P46" s="129">
        <f t="shared" si="21"/>
        <v>2.4589442815249267</v>
      </c>
      <c r="Q46" s="106">
        <f t="shared" si="22"/>
        <v>0</v>
      </c>
      <c r="R46" s="107">
        <f t="shared" si="23"/>
        <v>0</v>
      </c>
      <c r="S46" s="5"/>
      <c r="U46" s="4"/>
    </row>
    <row r="47" spans="1:21" ht="12.75">
      <c r="A47" s="17">
        <v>5</v>
      </c>
      <c r="B47" s="28" t="s">
        <v>39</v>
      </c>
      <c r="C47" s="68">
        <v>1051</v>
      </c>
      <c r="D47" s="68">
        <v>1202</v>
      </c>
      <c r="E47" s="68">
        <v>1110</v>
      </c>
      <c r="F47" s="42">
        <f t="shared" si="17"/>
        <v>1156</v>
      </c>
      <c r="G47" s="50">
        <v>1006</v>
      </c>
      <c r="H47" s="48">
        <f t="shared" si="24"/>
        <v>1006</v>
      </c>
      <c r="I47" s="60">
        <v>1309</v>
      </c>
      <c r="J47" s="58">
        <f t="shared" si="24"/>
        <v>1309</v>
      </c>
      <c r="K47" s="101">
        <v>1370</v>
      </c>
      <c r="L47" s="162">
        <f t="shared" si="18"/>
        <v>1370</v>
      </c>
      <c r="M47" s="106">
        <f t="shared" si="19"/>
        <v>0</v>
      </c>
      <c r="N47" s="104">
        <f t="shared" si="20"/>
        <v>0</v>
      </c>
      <c r="O47" s="108">
        <v>3944</v>
      </c>
      <c r="P47" s="129">
        <f t="shared" si="21"/>
        <v>2.8788321167883213</v>
      </c>
      <c r="Q47" s="106">
        <f t="shared" si="22"/>
        <v>0</v>
      </c>
      <c r="R47" s="107">
        <f t="shared" si="23"/>
        <v>0</v>
      </c>
      <c r="S47" s="5"/>
      <c r="U47" s="4"/>
    </row>
    <row r="48" spans="1:21" ht="12.75">
      <c r="A48" s="17"/>
      <c r="B48" s="28" t="s">
        <v>40</v>
      </c>
      <c r="C48" s="68">
        <v>214</v>
      </c>
      <c r="D48" s="68">
        <v>287</v>
      </c>
      <c r="E48" s="68">
        <v>279</v>
      </c>
      <c r="F48" s="42">
        <f t="shared" si="17"/>
        <v>283</v>
      </c>
      <c r="G48" s="50">
        <v>182</v>
      </c>
      <c r="H48" s="48">
        <f t="shared" si="24"/>
        <v>182</v>
      </c>
      <c r="I48" s="60">
        <v>248</v>
      </c>
      <c r="J48" s="58">
        <f t="shared" si="24"/>
        <v>248</v>
      </c>
      <c r="K48" s="101">
        <v>250</v>
      </c>
      <c r="L48" s="162">
        <f t="shared" si="18"/>
        <v>250</v>
      </c>
      <c r="M48" s="106">
        <f t="shared" si="19"/>
        <v>33</v>
      </c>
      <c r="N48" s="104">
        <f t="shared" si="20"/>
        <v>11.66077738515901</v>
      </c>
      <c r="O48" s="108">
        <v>1130</v>
      </c>
      <c r="P48" s="129">
        <f t="shared" si="21"/>
        <v>4.52</v>
      </c>
      <c r="Q48" s="106">
        <f t="shared" si="22"/>
        <v>149.16</v>
      </c>
      <c r="R48" s="107">
        <f t="shared" si="23"/>
        <v>74.58</v>
      </c>
      <c r="S48" s="5"/>
      <c r="T48" s="138"/>
      <c r="U48" s="4"/>
    </row>
    <row r="49" spans="1:21" ht="12.75">
      <c r="A49" s="17"/>
      <c r="B49" s="2"/>
      <c r="C49" s="82"/>
      <c r="D49" s="70"/>
      <c r="E49" s="82"/>
      <c r="F49" s="83"/>
      <c r="G49" s="51"/>
      <c r="H49" s="76"/>
      <c r="I49" s="89"/>
      <c r="J49" s="81"/>
      <c r="K49" s="109"/>
      <c r="L49" s="137"/>
      <c r="M49" s="123"/>
      <c r="N49" s="130"/>
      <c r="O49" s="131"/>
      <c r="P49" s="125"/>
      <c r="Q49" s="106"/>
      <c r="R49" s="107"/>
      <c r="S49" s="5"/>
      <c r="T49" s="34"/>
      <c r="U49" s="4"/>
    </row>
    <row r="50" spans="1:21" ht="13.5" thickBot="1">
      <c r="A50" s="14"/>
      <c r="B50" s="12" t="s">
        <v>3</v>
      </c>
      <c r="C50" s="43">
        <f>SUM(C43:C48)</f>
        <v>5699</v>
      </c>
      <c r="D50" s="43">
        <f>SUM(D43:D48)</f>
        <v>5916</v>
      </c>
      <c r="E50" s="43">
        <f>SUM(E43:E48)</f>
        <v>5534</v>
      </c>
      <c r="F50" s="72">
        <f aca="true" t="shared" si="25" ref="F50:M50">SUM(F43:F48)</f>
        <v>5725</v>
      </c>
      <c r="G50" s="51">
        <f t="shared" si="25"/>
        <v>5297</v>
      </c>
      <c r="H50" s="51">
        <f t="shared" si="25"/>
        <v>5297</v>
      </c>
      <c r="I50" s="61">
        <f t="shared" si="25"/>
        <v>6094</v>
      </c>
      <c r="J50" s="90">
        <f t="shared" si="25"/>
        <v>6094</v>
      </c>
      <c r="K50" s="132">
        <f t="shared" si="25"/>
        <v>7135</v>
      </c>
      <c r="L50" s="133">
        <f t="shared" si="25"/>
        <v>7105</v>
      </c>
      <c r="M50" s="113">
        <f t="shared" si="25"/>
        <v>122</v>
      </c>
      <c r="N50" s="134">
        <f>L50/F50*100</f>
        <v>124.1048034934498</v>
      </c>
      <c r="O50" s="115">
        <f>SUM(O43:O48)</f>
        <v>20583.59</v>
      </c>
      <c r="P50" s="113"/>
      <c r="Q50" s="113">
        <f>SUM(Q43:Q48)</f>
        <v>506.7482520325203</v>
      </c>
      <c r="R50" s="116">
        <f>SUM(R43:R48)</f>
        <v>253.37412601626016</v>
      </c>
      <c r="S50" s="4"/>
      <c r="T50" s="5"/>
      <c r="U50" s="4"/>
    </row>
    <row r="51" spans="1:6" ht="12.75">
      <c r="A51" s="4"/>
      <c r="B51" s="4"/>
      <c r="C51" s="4"/>
      <c r="D51" s="6"/>
      <c r="E51" s="6"/>
      <c r="F51" s="6"/>
    </row>
    <row r="52" spans="1:6" ht="12.75">
      <c r="A52" s="4"/>
      <c r="B52" s="4"/>
      <c r="C52" s="4"/>
      <c r="D52" s="6"/>
      <c r="E52" s="6"/>
      <c r="F52" s="6"/>
    </row>
    <row r="53" spans="1:8" ht="12.75" customHeight="1">
      <c r="A53" s="18"/>
      <c r="B53" s="209" t="s">
        <v>15</v>
      </c>
      <c r="C53" s="219" t="s">
        <v>14</v>
      </c>
      <c r="D53" s="214" t="s">
        <v>12</v>
      </c>
      <c r="E53" s="212" t="s">
        <v>13</v>
      </c>
      <c r="F53" s="214" t="s">
        <v>3</v>
      </c>
      <c r="H53" s="1">
        <v>3883</v>
      </c>
    </row>
    <row r="54" spans="1:6" ht="12.75">
      <c r="A54" s="17"/>
      <c r="B54" s="210"/>
      <c r="C54" s="220"/>
      <c r="D54" s="215"/>
      <c r="E54" s="213"/>
      <c r="F54" s="215"/>
    </row>
    <row r="55" spans="1:6" ht="12.75">
      <c r="A55" s="9"/>
      <c r="B55" s="211"/>
      <c r="C55" s="149" t="s">
        <v>8</v>
      </c>
      <c r="D55" s="148" t="s">
        <v>8</v>
      </c>
      <c r="E55" s="150" t="s">
        <v>8</v>
      </c>
      <c r="F55" s="148" t="s">
        <v>8</v>
      </c>
    </row>
    <row r="56" spans="1:6" ht="12.75">
      <c r="A56" s="17"/>
      <c r="B56" s="3"/>
      <c r="C56" s="144"/>
      <c r="D56" s="24"/>
      <c r="E56" s="151"/>
      <c r="F56" s="24"/>
    </row>
    <row r="57" spans="1:6" ht="12.75">
      <c r="A57" s="17">
        <v>1</v>
      </c>
      <c r="B57" s="28" t="s">
        <v>35</v>
      </c>
      <c r="C57" s="145">
        <f aca="true" t="shared" si="26" ref="C57:C62">U28</f>
        <v>880.1357371752265</v>
      </c>
      <c r="D57" s="7">
        <f aca="true" t="shared" si="27" ref="D57:D62">R13</f>
        <v>839.9441801264045</v>
      </c>
      <c r="E57" s="152">
        <f aca="true" t="shared" si="28" ref="E57:E62">R43</f>
        <v>0</v>
      </c>
      <c r="F57" s="7">
        <f aca="true" t="shared" si="29" ref="F57:F62">SUM(C57:E57)</f>
        <v>1720.079917301631</v>
      </c>
    </row>
    <row r="58" spans="1:6" ht="12.75">
      <c r="A58" s="17">
        <v>2</v>
      </c>
      <c r="B58" s="28" t="s">
        <v>36</v>
      </c>
      <c r="C58" s="145">
        <f t="shared" si="26"/>
        <v>2168.761908437763</v>
      </c>
      <c r="D58" s="7">
        <f t="shared" si="27"/>
        <v>2018.6600810083871</v>
      </c>
      <c r="E58" s="152">
        <f t="shared" si="28"/>
        <v>0</v>
      </c>
      <c r="F58" s="7">
        <f t="shared" si="29"/>
        <v>4187.42198944615</v>
      </c>
    </row>
    <row r="59" spans="1:6" ht="12.75">
      <c r="A59" s="17"/>
      <c r="B59" s="28" t="s">
        <v>37</v>
      </c>
      <c r="C59" s="145">
        <f t="shared" si="26"/>
        <v>2035.631558689725</v>
      </c>
      <c r="D59" s="7">
        <f t="shared" si="27"/>
        <v>841.4186180383057</v>
      </c>
      <c r="E59" s="152">
        <f t="shared" si="28"/>
        <v>178.79412601626015</v>
      </c>
      <c r="F59" s="7">
        <f t="shared" si="29"/>
        <v>3055.844302744291</v>
      </c>
    </row>
    <row r="60" spans="1:6" ht="12.75">
      <c r="A60" s="17">
        <v>3</v>
      </c>
      <c r="B60" s="28" t="s">
        <v>38</v>
      </c>
      <c r="C60" s="145">
        <f t="shared" si="26"/>
        <v>448.9724567651207</v>
      </c>
      <c r="D60" s="7">
        <f t="shared" si="27"/>
        <v>778.4330794149705</v>
      </c>
      <c r="E60" s="152">
        <f t="shared" si="28"/>
        <v>0</v>
      </c>
      <c r="F60" s="7">
        <f t="shared" si="29"/>
        <v>1227.405536180091</v>
      </c>
    </row>
    <row r="61" spans="1:6" ht="12.75">
      <c r="A61" s="17">
        <v>4</v>
      </c>
      <c r="B61" s="28" t="s">
        <v>39</v>
      </c>
      <c r="C61" s="145">
        <f t="shared" si="26"/>
        <v>1433.1271192343188</v>
      </c>
      <c r="D61" s="7">
        <f t="shared" si="27"/>
        <v>3215.9157446201375</v>
      </c>
      <c r="E61" s="152">
        <f t="shared" si="28"/>
        <v>0</v>
      </c>
      <c r="F61" s="7">
        <f t="shared" si="29"/>
        <v>4649.042863854456</v>
      </c>
    </row>
    <row r="62" spans="1:6" ht="12.75">
      <c r="A62" s="17">
        <v>5</v>
      </c>
      <c r="B62" s="28" t="s">
        <v>40</v>
      </c>
      <c r="C62" s="145">
        <f t="shared" si="26"/>
        <v>812.275996881384</v>
      </c>
      <c r="D62" s="7">
        <f t="shared" si="27"/>
        <v>1190.6028473717104</v>
      </c>
      <c r="E62" s="152">
        <f t="shared" si="28"/>
        <v>74.58</v>
      </c>
      <c r="F62" s="7">
        <f t="shared" si="29"/>
        <v>2077.4588442530944</v>
      </c>
    </row>
    <row r="63" spans="1:6" ht="12.75">
      <c r="A63" s="17"/>
      <c r="B63" s="2"/>
      <c r="C63" s="29"/>
      <c r="D63" s="10"/>
      <c r="E63" s="153"/>
      <c r="F63" s="10"/>
    </row>
    <row r="64" spans="1:6" ht="12.75">
      <c r="A64" s="14"/>
      <c r="B64" s="13" t="s">
        <v>3</v>
      </c>
      <c r="C64" s="21">
        <f>SUM(C57:C62)</f>
        <v>7778.904777183539</v>
      </c>
      <c r="D64" s="10">
        <f>SUM(D57:D62)</f>
        <v>8884.974550579916</v>
      </c>
      <c r="E64" s="21">
        <f>SUM(E57:E62)</f>
        <v>253.37412601626016</v>
      </c>
      <c r="F64" s="11">
        <f>SUM(F57:F62)</f>
        <v>16917.253453779715</v>
      </c>
    </row>
    <row r="65" spans="1:3" ht="12.75">
      <c r="A65" s="4"/>
      <c r="B65" s="4"/>
      <c r="C65" s="5"/>
    </row>
    <row r="66" spans="1:3" ht="12.75">
      <c r="A66" s="4"/>
      <c r="B66" s="143"/>
      <c r="C66" s="5"/>
    </row>
    <row r="67" spans="2:10" ht="12.75" customHeight="1">
      <c r="B67" s="206" t="s">
        <v>41</v>
      </c>
      <c r="C67" s="202" t="s">
        <v>14</v>
      </c>
      <c r="D67" s="203"/>
      <c r="E67" s="202" t="s">
        <v>12</v>
      </c>
      <c r="F67" s="203"/>
      <c r="G67" s="202" t="s">
        <v>13</v>
      </c>
      <c r="H67" s="203"/>
      <c r="I67" s="154"/>
      <c r="J67" s="26"/>
    </row>
    <row r="68" spans="2:10" ht="12.75">
      <c r="B68" s="207"/>
      <c r="C68" s="204"/>
      <c r="D68" s="205"/>
      <c r="E68" s="204"/>
      <c r="F68" s="205"/>
      <c r="G68" s="204"/>
      <c r="H68" s="205"/>
      <c r="I68" s="154"/>
      <c r="J68" s="26"/>
    </row>
    <row r="69" spans="2:10" ht="12.75">
      <c r="B69" s="208"/>
      <c r="C69" s="155" t="s">
        <v>19</v>
      </c>
      <c r="D69" s="156" t="s">
        <v>10</v>
      </c>
      <c r="E69" s="155" t="s">
        <v>19</v>
      </c>
      <c r="F69" s="155" t="s">
        <v>10</v>
      </c>
      <c r="G69" s="155" t="s">
        <v>4</v>
      </c>
      <c r="H69" s="155" t="s">
        <v>10</v>
      </c>
      <c r="I69" s="154"/>
      <c r="J69" s="26"/>
    </row>
    <row r="70" spans="2:10" ht="12.75">
      <c r="B70" s="146">
        <v>2005</v>
      </c>
      <c r="C70" s="8">
        <f>D35/1000</f>
        <v>4461.82212</v>
      </c>
      <c r="D70" s="157">
        <f>C70/C72*100</f>
        <v>99.08336688769457</v>
      </c>
      <c r="E70" s="8">
        <f>D20/1000</f>
        <v>618.666</v>
      </c>
      <c r="F70" s="158">
        <f>E70/E72*100</f>
        <v>96.147989321138</v>
      </c>
      <c r="G70" s="8">
        <f>D50</f>
        <v>5916</v>
      </c>
      <c r="H70" s="158">
        <f>G70/G72*100</f>
        <v>103.33624454148472</v>
      </c>
      <c r="I70" s="31"/>
      <c r="J70" s="32"/>
    </row>
    <row r="71" spans="2:10" ht="12.75">
      <c r="B71" s="146">
        <v>2006</v>
      </c>
      <c r="C71" s="8">
        <f>E35/1000</f>
        <v>4503.4003999999995</v>
      </c>
      <c r="D71" s="159">
        <f>C71/C72*100</f>
        <v>100.00669279827552</v>
      </c>
      <c r="E71" s="8">
        <f>E20/1000</f>
        <v>658.7</v>
      </c>
      <c r="F71" s="8">
        <f>E71/E72*100</f>
        <v>102.36974484751642</v>
      </c>
      <c r="G71" s="8">
        <f>E50</f>
        <v>5534</v>
      </c>
      <c r="H71" s="8">
        <f>G71/G72*100</f>
        <v>96.66375545851528</v>
      </c>
      <c r="I71" s="25"/>
      <c r="J71" s="25"/>
    </row>
    <row r="72" spans="2:10" ht="12.75">
      <c r="B72" s="146" t="s">
        <v>42</v>
      </c>
      <c r="C72" s="8">
        <f>F35/1000</f>
        <v>4503.099016666667</v>
      </c>
      <c r="D72" s="159">
        <v>100</v>
      </c>
      <c r="E72" s="8">
        <f>F20/1000</f>
        <v>643.4518333333334</v>
      </c>
      <c r="F72" s="8">
        <v>100</v>
      </c>
      <c r="G72" s="8">
        <f>F50</f>
        <v>5725</v>
      </c>
      <c r="H72" s="8">
        <v>100</v>
      </c>
      <c r="I72" s="25"/>
      <c r="J72" s="25"/>
    </row>
    <row r="73" spans="2:10" ht="12.75">
      <c r="B73" s="146">
        <v>2007</v>
      </c>
      <c r="C73" s="8">
        <f>I35/1000</f>
        <v>4052.194</v>
      </c>
      <c r="D73" s="159">
        <f>C73/C72*100</f>
        <v>89.98678432346706</v>
      </c>
      <c r="E73" s="8">
        <f>H20/1000</f>
        <v>583.595</v>
      </c>
      <c r="F73" s="8">
        <f>E73/E72*100</f>
        <v>90.6975424992961</v>
      </c>
      <c r="G73" s="8">
        <f>H50</f>
        <v>5297</v>
      </c>
      <c r="H73" s="8">
        <f>G73/G72*100</f>
        <v>92.52401746724891</v>
      </c>
      <c r="I73" s="25"/>
      <c r="J73" s="25"/>
    </row>
    <row r="74" spans="2:10" ht="12.75">
      <c r="B74" s="146">
        <v>2008</v>
      </c>
      <c r="C74" s="8">
        <f>L35/1000</f>
        <v>3944.972</v>
      </c>
      <c r="D74" s="159">
        <f>C74/C72*100</f>
        <v>87.60571298563606</v>
      </c>
      <c r="E74" s="158">
        <f>J20/1000</f>
        <v>576.095</v>
      </c>
      <c r="F74" s="8">
        <f>E74/E72*100</f>
        <v>89.53195408824955</v>
      </c>
      <c r="G74" s="8">
        <f>J50</f>
        <v>6094</v>
      </c>
      <c r="H74" s="8">
        <f>G74/G72*100</f>
        <v>106.44541484716157</v>
      </c>
      <c r="I74" s="25"/>
      <c r="J74" s="25"/>
    </row>
    <row r="75" spans="2:10" ht="12.75">
      <c r="B75" s="147">
        <v>2009</v>
      </c>
      <c r="C75" s="22">
        <f>O35/1000</f>
        <v>4204.276</v>
      </c>
      <c r="D75" s="160">
        <f>C75/C72*100</f>
        <v>93.36405849481264</v>
      </c>
      <c r="E75" s="161">
        <f>L20/1000</f>
        <v>552.9</v>
      </c>
      <c r="F75" s="22">
        <f>E75/E72*100</f>
        <v>85.92717766235285</v>
      </c>
      <c r="G75" s="22">
        <f>L50</f>
        <v>7105</v>
      </c>
      <c r="H75" s="22">
        <f>G75/G72*100</f>
        <v>124.1048034934498</v>
      </c>
      <c r="I75" s="25"/>
      <c r="J75" s="25"/>
    </row>
    <row r="76" spans="2:10" ht="12.75">
      <c r="B76" s="28"/>
      <c r="C76" s="27"/>
      <c r="D76" s="25"/>
      <c r="E76" s="27"/>
      <c r="F76" s="25"/>
      <c r="G76" s="27"/>
      <c r="H76" s="25"/>
      <c r="I76" s="25"/>
      <c r="J76" s="25"/>
    </row>
    <row r="77" ht="12.75">
      <c r="G77" s="6"/>
    </row>
  </sheetData>
  <mergeCells count="66">
    <mergeCell ref="G67:H68"/>
    <mergeCell ref="C53:C54"/>
    <mergeCell ref="D53:D54"/>
    <mergeCell ref="C8:F8"/>
    <mergeCell ref="C9:F9"/>
    <mergeCell ref="C23:F23"/>
    <mergeCell ref="C24:F24"/>
    <mergeCell ref="G9:G10"/>
    <mergeCell ref="H9:H10"/>
    <mergeCell ref="G8:H8"/>
    <mergeCell ref="B8:B11"/>
    <mergeCell ref="B23:B26"/>
    <mergeCell ref="C67:D68"/>
    <mergeCell ref="E67:F68"/>
    <mergeCell ref="B38:B41"/>
    <mergeCell ref="B67:B69"/>
    <mergeCell ref="B53:B55"/>
    <mergeCell ref="E53:E54"/>
    <mergeCell ref="F53:F54"/>
    <mergeCell ref="C38:F38"/>
    <mergeCell ref="S24:S25"/>
    <mergeCell ref="M23:U23"/>
    <mergeCell ref="J23:L23"/>
    <mergeCell ref="N24:N25"/>
    <mergeCell ref="U24:U25"/>
    <mergeCell ref="Q24:Q25"/>
    <mergeCell ref="K24:K25"/>
    <mergeCell ref="T24:T25"/>
    <mergeCell ref="K39:K40"/>
    <mergeCell ref="L39:L40"/>
    <mergeCell ref="M39:M40"/>
    <mergeCell ref="R39:R40"/>
    <mergeCell ref="O39:O40"/>
    <mergeCell ref="P39:P40"/>
    <mergeCell ref="Q39:Q40"/>
    <mergeCell ref="N39:N40"/>
    <mergeCell ref="C39:F39"/>
    <mergeCell ref="M24:M25"/>
    <mergeCell ref="O24:O25"/>
    <mergeCell ref="L24:L25"/>
    <mergeCell ref="I38:J38"/>
    <mergeCell ref="K38:R38"/>
    <mergeCell ref="R24:R25"/>
    <mergeCell ref="J24:J25"/>
    <mergeCell ref="P24:P25"/>
    <mergeCell ref="J39:J40"/>
    <mergeCell ref="R9:R10"/>
    <mergeCell ref="M9:M10"/>
    <mergeCell ref="G38:H38"/>
    <mergeCell ref="G39:G40"/>
    <mergeCell ref="H39:H40"/>
    <mergeCell ref="I39:I40"/>
    <mergeCell ref="H24:H25"/>
    <mergeCell ref="G23:I23"/>
    <mergeCell ref="I24:I25"/>
    <mergeCell ref="G24:G25"/>
    <mergeCell ref="O9:O10"/>
    <mergeCell ref="N9:N10"/>
    <mergeCell ref="I8:J8"/>
    <mergeCell ref="I9:I10"/>
    <mergeCell ref="J9:J10"/>
    <mergeCell ref="L9:L10"/>
    <mergeCell ref="K9:K10"/>
    <mergeCell ref="K8:R8"/>
    <mergeCell ref="P9:P10"/>
    <mergeCell ref="Q9:Q10"/>
  </mergeCells>
  <printOptions/>
  <pageMargins left="0.3937007874015748" right="0.3937007874015748" top="0.984251968503937" bottom="0.5905511811023623" header="0.5118110236220472" footer="0.5118110236220472"/>
  <pageSetup fitToHeight="0" horizontalDpi="600" verticalDpi="600" orientation="landscape" paperSize="9" scale="60" r:id="rId1"/>
  <headerFooter alignWithMargins="0">
    <oddHeader>&amp;C&amp;20&amp;F</oddHeader>
    <oddFooter>&amp;R&amp;D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Klimaschutz und Energieagentur BW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Kopaigorenko</dc:creator>
  <cp:keywords/>
  <dc:description/>
  <cp:lastModifiedBy>dali</cp:lastModifiedBy>
  <cp:lastPrinted>2008-02-27T10:01:16Z</cp:lastPrinted>
  <dcterms:created xsi:type="dcterms:W3CDTF">2005-04-21T07:38:07Z</dcterms:created>
  <dcterms:modified xsi:type="dcterms:W3CDTF">2010-07-16T10:45:27Z</dcterms:modified>
  <cp:category/>
  <cp:version/>
  <cp:contentType/>
  <cp:contentStatus/>
</cp:coreProperties>
</file>