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Riehle\OneDrive - kea-bw.de\Dokumente - Team Wärmewende\DAWI\24 Riehle\24 SP Transformationsplan Proj\Muster LV\"/>
    </mc:Choice>
  </mc:AlternateContent>
  <xr:revisionPtr revIDLastSave="0" documentId="13_ncr:1_{49607B0F-9B93-4AC8-BDE5-8B4FADDAD762}" xr6:coauthVersionLast="47" xr6:coauthVersionMax="47" xr10:uidLastSave="{00000000-0000-0000-0000-000000000000}"/>
  <bookViews>
    <workbookView xWindow="28680" yWindow="-2430" windowWidth="29040" windowHeight="15720" xr2:uid="{6EAE25CE-B57E-4755-93EC-9465939F3896}"/>
  </bookViews>
  <sheets>
    <sheet name="Allgemein" sheetId="4" r:id="rId1"/>
    <sheet name="Wärmekunden" sheetId="1" r:id="rId2"/>
    <sheet name="Wärmerzeuger" sheetId="2" r:id="rId3"/>
    <sheet name="Netz" sheetId="3" r:id="rId4"/>
    <sheet name="BEW Fö Betriebsk"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F18" i="5"/>
  <c r="C18" i="5"/>
  <c r="F19" i="5"/>
  <c r="C19" i="5"/>
  <c r="C17" i="5"/>
  <c r="C16" i="5" l="1"/>
  <c r="D16" i="5"/>
  <c r="D2" i="5"/>
  <c r="E2" i="5" s="1"/>
  <c r="C13" i="5"/>
  <c r="D3" i="5"/>
  <c r="E3" i="5" s="1"/>
  <c r="L2" i="2"/>
  <c r="M2" i="2" s="1"/>
  <c r="L10" i="2"/>
  <c r="M10" i="2" s="1"/>
  <c r="C5" i="5" l="1"/>
  <c r="F3" i="5"/>
  <c r="G3" i="5" s="1"/>
  <c r="F2" i="5"/>
  <c r="G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Riehle, Bernd [KEA-BW]</author>
  </authors>
  <commentList>
    <comment ref="A5" authorId="0" shapeId="0" xr:uid="{EEEE0950-3780-49F3-B266-8BD51309643B}">
      <text>
        <r>
          <rPr>
            <b/>
            <sz val="9"/>
            <color indexed="81"/>
            <rFont val="Segoe UI"/>
            <family val="2"/>
          </rPr>
          <t>Keine Gebäude-Anschlussleitungen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Riehle, Bernd [KEA-BW]</author>
  </authors>
  <commentList>
    <comment ref="B2" authorId="0" shapeId="0" xr:uid="{8ECBB58E-9EFF-42E4-8A47-5D77B525C506}">
      <text>
        <r>
          <rPr>
            <b/>
            <sz val="9"/>
            <color indexed="81"/>
            <rFont val="Segoe UI"/>
            <family val="2"/>
          </rPr>
          <t>Minmal 2,5</t>
        </r>
      </text>
    </comment>
    <comment ref="D2" authorId="0" shapeId="0" xr:uid="{1918114C-0206-4F50-B28C-3EBCAEC57064}">
      <text>
        <r>
          <rPr>
            <sz val="9"/>
            <color indexed="81"/>
            <rFont val="Segoe UI"/>
            <family val="2"/>
          </rPr>
          <t xml:space="preserve">maximal tatsächliche Betriebskosten bzw. 90%
</t>
        </r>
      </text>
    </comment>
    <comment ref="B10" authorId="0" shapeId="0" xr:uid="{C814A4E0-7A38-443F-A01E-524CD77A53AF}">
      <text>
        <r>
          <rPr>
            <sz val="9"/>
            <color indexed="81"/>
            <rFont val="Segoe UI"/>
            <family val="2"/>
          </rPr>
          <t>Minmal 2,5</t>
        </r>
      </text>
    </comment>
    <comment ref="A15" authorId="0" shapeId="0" xr:uid="{5DF284B9-21EA-492A-837F-63E51A843EF5}">
      <text>
        <r>
          <rPr>
            <sz val="9"/>
            <color indexed="81"/>
            <rFont val="Segoe UI"/>
            <family val="2"/>
          </rPr>
          <t xml:space="preserve">Sowohl die Jahresarbeitszahl (JAZ) als auch die Leistungszahl (COP) sind wichtige Wärmepumpen-Kennzahlen, anhand derer Sie die Wirtschaftlichkeit ablesen. Der COP der Wärmepumpe ist ein theoretischer Wert, der unter Normbedingungen ermittelt wird. Er bezieht sich nur auf die Wärmepumpe und schließt nicht das gesamte Heizsystem mit ein. Im Unterschied dazu wird die JAZ unter realen Bedingungen gemessen, sie bildet also jeden Zustand im Betrieb ab. Daher ist es frühestens ein Jahr, nachdem Sie die Wärmepumpe gekauft und zuhause eingebaut haben, möglich, die Jahresarbeitszahl für das gesamte System zu bestimmen. </t>
        </r>
      </text>
    </comment>
    <comment ref="D15" authorId="0" shapeId="0" xr:uid="{1D842E9C-BF1B-43DC-AB90-2CC5CD8D1339}">
      <text>
        <r>
          <rPr>
            <sz val="9"/>
            <color indexed="81"/>
            <rFont val="Segoe UI"/>
            <family val="2"/>
          </rPr>
          <t xml:space="preserve">Sowohl die Jahresarbeitszahl (JAZ) als auch die Leistungszahl (COP) sind wichtige Wärmepumpen-Kennzahlen, anhand derer Sie die Wirtschaftlichkeit ablesen. Der COP der Wärmepumpe ist ein theoretischer Wert, der unter Normbedingungen ermittelt wird. Er bezieht sich nur auf die Wärmepumpe und schließt nicht das gesamte Heizsystem mit ein. Im Unterschied dazu wird die JAZ unter realen Bedingungen gemessen, sie bildet also jeden Zustand im Betrieb ab. Daher ist es frühestens ein Jahr, nachdem Sie die Wärmepumpe gekauft und zuhause eingebaut haben, möglich, die Jahresarbeitszahl für das gesamte System zu bestimmen. </t>
        </r>
        <r>
          <rPr>
            <sz val="9"/>
            <color indexed="81"/>
            <rFont val="Segoe UI"/>
            <charset val="1"/>
          </rPr>
          <t xml:space="preserve">
</t>
        </r>
      </text>
    </comment>
  </commentList>
</comments>
</file>

<file path=xl/sharedStrings.xml><?xml version="1.0" encoding="utf-8"?>
<sst xmlns="http://schemas.openxmlformats.org/spreadsheetml/2006/main" count="117" uniqueCount="107">
  <si>
    <t>Adresse</t>
  </si>
  <si>
    <t>Kundennr.</t>
  </si>
  <si>
    <t>Jahresverbrauch  2022</t>
  </si>
  <si>
    <t>Jahresverbrauch  2023</t>
  </si>
  <si>
    <t>Jahresverbrauch  2021</t>
  </si>
  <si>
    <t>Gebäudealter</t>
  </si>
  <si>
    <t>Gebäudeart</t>
  </si>
  <si>
    <t>Industrie</t>
  </si>
  <si>
    <t>GHD (Gewerbe, Handel, Dienstleistungen)</t>
  </si>
  <si>
    <t>Schule, Krankenhäuser, Bäder</t>
  </si>
  <si>
    <t>Wohnen Mischgebäude</t>
  </si>
  <si>
    <t>Anzahl Einheiten / Mietflächen</t>
  </si>
  <si>
    <t>Keine WWB</t>
  </si>
  <si>
    <t>Niedertemperatur mit Wohnungsübergabestationen</t>
  </si>
  <si>
    <t>Niedertemperatur ohne WWB</t>
  </si>
  <si>
    <t>Sekundär Speicher</t>
  </si>
  <si>
    <t>WWB auf Sekundärseite</t>
  </si>
  <si>
    <t>Regelung</t>
  </si>
  <si>
    <t>Sonstige (Sakralbauten, Sport, … )</t>
  </si>
  <si>
    <t>Übegabestation Art</t>
  </si>
  <si>
    <t>Übergabestation Leistung</t>
  </si>
  <si>
    <t>Aufgeschaltet ohne Zähler</t>
  </si>
  <si>
    <t>Aufgeschaltet mit Zähler und Fernwirkeinrichtung</t>
  </si>
  <si>
    <t>Regelung (Anbindung über Internt Kund, SIM, Smart-Meter-Gateway, …)</t>
  </si>
  <si>
    <t>Wärmezähler aufgeschaltet</t>
  </si>
  <si>
    <t>Benennung Zentrale</t>
  </si>
  <si>
    <t>Baujahr</t>
  </si>
  <si>
    <t>Elektrische Leistung</t>
  </si>
  <si>
    <t>Wärmeleistung, Wassermenge Speicher</t>
  </si>
  <si>
    <t>Anlagentyp</t>
  </si>
  <si>
    <t>Vorlauftemperatur Min</t>
  </si>
  <si>
    <t>Art der Rohrleitung</t>
  </si>
  <si>
    <t>Dämmstandard</t>
  </si>
  <si>
    <t>GIS Daten</t>
  </si>
  <si>
    <t>Vorlauftemperatur Max</t>
  </si>
  <si>
    <t>Erdgas</t>
  </si>
  <si>
    <t>Erdöl</t>
  </si>
  <si>
    <t xml:space="preserve">Strom </t>
  </si>
  <si>
    <t xml:space="preserve">weiterer Energieträger / Wärmequelle </t>
  </si>
  <si>
    <t>Wärmepumpe</t>
  </si>
  <si>
    <t>Strom</t>
  </si>
  <si>
    <t>Abwasser</t>
  </si>
  <si>
    <t>Volllaststunden 2023</t>
  </si>
  <si>
    <t>Muster</t>
  </si>
  <si>
    <t xml:space="preserve">E1 </t>
  </si>
  <si>
    <t>E1WP1</t>
  </si>
  <si>
    <t>Wohnen (private Haushalte)</t>
  </si>
  <si>
    <t>Kommune (GHD)</t>
  </si>
  <si>
    <t>Mit Datenkabel, optional vom Kunde mit Wlan Modul</t>
  </si>
  <si>
    <t>Wlan</t>
  </si>
  <si>
    <t>LoWaRan</t>
  </si>
  <si>
    <t>SIM Modul mit Antenne</t>
  </si>
  <si>
    <t>Datenkabel direkt (mit Wärmeleitung)</t>
  </si>
  <si>
    <t>keine</t>
  </si>
  <si>
    <t>SmartMeter</t>
  </si>
  <si>
    <t>Funk</t>
  </si>
  <si>
    <t>Benennung Wärmeerzeuger / Speicher</t>
  </si>
  <si>
    <t>Biogas</t>
  </si>
  <si>
    <t>Abwärme</t>
  </si>
  <si>
    <t>Sommer</t>
  </si>
  <si>
    <t>Winter</t>
  </si>
  <si>
    <t>Druckniveau</t>
  </si>
  <si>
    <t>Hauptnetzlänge</t>
  </si>
  <si>
    <t>Übergabestation Baujahr</t>
  </si>
  <si>
    <t>Vorlauftemperatur max</t>
  </si>
  <si>
    <t>Hinweis / Standort</t>
  </si>
  <si>
    <t>Auslauf Kläranlage</t>
  </si>
  <si>
    <t>Wirkungsgrad /JAZ</t>
  </si>
  <si>
    <t>Bezugsleistung 2023 bzw. ____</t>
  </si>
  <si>
    <t xml:space="preserve">Ergebende Wärmeleistung </t>
  </si>
  <si>
    <t>Kessel</t>
  </si>
  <si>
    <t xml:space="preserve">Energieträger </t>
  </si>
  <si>
    <t>BHKW</t>
  </si>
  <si>
    <t>EE Direkt PV</t>
  </si>
  <si>
    <t>Elektrokessel</t>
  </si>
  <si>
    <t>Biomasse</t>
  </si>
  <si>
    <t>NWAWAR</t>
  </si>
  <si>
    <t>Bilanziell</t>
  </si>
  <si>
    <t>WWB auf Primärseite (Frischwasserstation)</t>
  </si>
  <si>
    <t>max. Bezugsleistung (Vertrag)</t>
  </si>
  <si>
    <t>Stromkosten je kWh Wärme (ohne sonstige Sromverbraucher)</t>
  </si>
  <si>
    <t xml:space="preserve">Kosten Wärme ohne JAZ,AFA und Instandsetzungskosten </t>
  </si>
  <si>
    <t>Förderung Strombezug</t>
  </si>
  <si>
    <t>Kosten Strom</t>
  </si>
  <si>
    <t>Förderung Wärmeabgabe</t>
  </si>
  <si>
    <t>Förderung Umweltwärme</t>
  </si>
  <si>
    <t>Strombedarf</t>
  </si>
  <si>
    <t>SCOP</t>
  </si>
  <si>
    <t xml:space="preserve">Strompreis </t>
  </si>
  <si>
    <t>Wärmeleistung</t>
  </si>
  <si>
    <t>Leistung</t>
  </si>
  <si>
    <t>Vollbenutzungsstunden</t>
  </si>
  <si>
    <t>https://heatbeat.de/de/blog/24/</t>
  </si>
  <si>
    <t>Wärmepumpen direkter EE Strom</t>
  </si>
  <si>
    <t>Wärmepumpen Stromnetz</t>
  </si>
  <si>
    <t>Begrenzung</t>
  </si>
  <si>
    <r>
      <t xml:space="preserve">Stromkosten je kWh Wärme nach SCOP  </t>
    </r>
    <r>
      <rPr>
        <b/>
        <sz val="8"/>
        <color theme="1"/>
        <rFont val="Aptos Narrow"/>
        <family val="2"/>
        <scheme val="minor"/>
      </rPr>
      <t>(ohne sonstige Sromverbraucher)</t>
    </r>
  </si>
  <si>
    <t>Stromkosten (optional)</t>
  </si>
  <si>
    <t>Anlagenwert SCOP (min. 2,5)</t>
  </si>
  <si>
    <t>Info:</t>
  </si>
  <si>
    <t>Musterberechnung Strombezug (10a)</t>
  </si>
  <si>
    <t>Neu</t>
  </si>
  <si>
    <t>Akquise</t>
  </si>
  <si>
    <t>Übergabestation erforderliches Temeraturniveau</t>
  </si>
  <si>
    <t>"Jahr"</t>
  </si>
  <si>
    <t>Beheizung vor Wärmenetzversorgung</t>
  </si>
  <si>
    <t>Allgemeine Hinweise KEA-BW
Gewährleistung / Haftungsbeschränkung: Die in diesem Verzeichnis bereitgestellten Inhalte dienen ausschließlich der Information und werden ohne jegliche ausdrückliche oder stillschweigende Gewährleistung bereitgestellt. Einige der Informationen können veraltet sein und stellen möglicherweise nicht den aktuellen Stand dar. Es wird keine Gewähr für die Richtigkeit der Angaben übernommen.
Das Leistungsverzeichnis zur Ausschreibung und Vergabe von Planungsleistungen zur Erstellung einer Transformationsplanung soll aufzeigen, auf welche Punkte bei der Ausschreibung geachtet werden soll. Für die Angaben des Wärmenetzbetreibers steht diese eine Excel Vorlagedatei zur Verfügung.
Die grafische Darstellung des Netzes ist in einem GIS geeigneten Format  mit den entsprechenden Attributen (z.B. Rohrart) zu übergeben.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</si>
</sst>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 &quot;kWh&quot;"/>
    <numFmt numFmtId="165" formatCode="_-* #,##0\ &quot;MWh&quot;"/>
    <numFmt numFmtId="166" formatCode="_-* #,##0\ &quot;h&quot;"/>
    <numFmt numFmtId="167" formatCode="_-* #,##0_-;\-* #,##0_-;_-* &quot;-&quot;??_-;_-@_-"/>
    <numFmt numFmtId="168" formatCode="_-* #,##0.0_-;\-* #,##0.0_-;_-* &quot;-&quot;??_-;_-@_-"/>
    <numFmt numFmtId="169" formatCode="0\ &quot;Ct/kWh&quot;"/>
    <numFmt numFmtId="170" formatCode="0.00\ &quot;Ct/kWh&quot;"/>
    <numFmt numFmtId="171" formatCode="0.0\ &quot;Ct/kWh&quot;"/>
    <numFmt numFmtId="172" formatCode="_-* #,##0\ &quot;h/a&quot;"/>
    <numFmt numFmtId="173" formatCode="_-* #,##0\ &quot;kWh&quot;"/>
    <numFmt numFmtId="174" formatCode="_-* #,##0\ &quot;kWh/a&quot;"/>
    <numFmt numFmtId="175" formatCode="_-* #,##0\ &quot;kW&quot;"/>
    <numFmt numFmtId="176" formatCode="_-* #,##0\ &quot;€/a&quot;"/>
    <numFmt numFmtId="177" formatCode="_-* #,##0\ &quot;MWh/a&quot;"/>
  </numFmts>
  <fonts count="13" x14ac:knownFonts="1">
    <font>
      <sz val="11"/>
      <color theme="1"/>
      <name val="Aptos Narrow"/>
      <family val="2"/>
      <scheme val="minor"/>
    </font>
    <font>
      <sz val="11"/>
      <color theme="1"/>
      <name val="Aptos Narrow"/>
      <family val="2"/>
      <scheme val="minor"/>
    </font>
    <font>
      <sz val="8"/>
      <name val="Aptos Narrow"/>
      <family val="2"/>
      <scheme val="minor"/>
    </font>
    <font>
      <b/>
      <sz val="9"/>
      <color indexed="81"/>
      <name val="Segoe UI"/>
      <family val="2"/>
    </font>
    <font>
      <i/>
      <sz val="16"/>
      <color rgb="FF0F4761"/>
      <name val="Calibri"/>
      <family val="2"/>
    </font>
    <font>
      <i/>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1"/>
      <color rgb="FFFF0000"/>
      <name val="Aptos Narrow"/>
      <family val="2"/>
      <scheme val="minor"/>
    </font>
    <font>
      <b/>
      <sz val="8"/>
      <color theme="1"/>
      <name val="Aptos Narrow"/>
      <family val="2"/>
      <scheme val="minor"/>
    </font>
    <font>
      <sz val="9"/>
      <color indexed="81"/>
      <name val="Segoe UI"/>
      <charset val="1"/>
    </font>
    <font>
      <sz val="9"/>
      <color indexed="81"/>
      <name val="Segoe UI"/>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45">
    <xf numFmtId="0" fontId="0" fillId="0" borderId="0" xfId="0"/>
    <xf numFmtId="0" fontId="0" fillId="0" borderId="0" xfId="0" applyAlignment="1">
      <alignment horizontal="center" vertical="center" wrapText="1"/>
    </xf>
    <xf numFmtId="0" fontId="0" fillId="2" borderId="0" xfId="0" applyFill="1"/>
    <xf numFmtId="0" fontId="5" fillId="2" borderId="0" xfId="0" applyFont="1" applyFill="1"/>
    <xf numFmtId="164" fontId="5" fillId="2" borderId="0" xfId="0" applyNumberFormat="1" applyFont="1" applyFill="1"/>
    <xf numFmtId="165" fontId="5" fillId="2" borderId="0" xfId="1" applyNumberFormat="1" applyFont="1" applyFill="1"/>
    <xf numFmtId="166" fontId="5" fillId="2" borderId="0" xfId="0" applyNumberFormat="1" applyFont="1" applyFill="1"/>
    <xf numFmtId="0" fontId="5" fillId="2" borderId="0" xfId="0" applyFont="1" applyFill="1" applyAlignment="1">
      <alignment wrapText="1"/>
    </xf>
    <xf numFmtId="164" fontId="5" fillId="0" borderId="0" xfId="0" applyNumberFormat="1" applyFont="1"/>
    <xf numFmtId="164" fontId="0" fillId="0" borderId="0" xfId="0" applyNumberFormat="1"/>
    <xf numFmtId="165" fontId="0" fillId="0" borderId="0" xfId="0" applyNumberFormat="1"/>
    <xf numFmtId="166" fontId="0" fillId="3" borderId="0" xfId="0" applyNumberFormat="1" applyFill="1"/>
    <xf numFmtId="9" fontId="0" fillId="0" borderId="0" xfId="2" applyFont="1"/>
    <xf numFmtId="9" fontId="5" fillId="2" borderId="0" xfId="2" applyFont="1" applyFill="1"/>
    <xf numFmtId="0" fontId="5" fillId="0" borderId="0" xfId="0" applyFont="1"/>
    <xf numFmtId="9" fontId="5" fillId="0" borderId="0" xfId="2" applyFont="1" applyFill="1"/>
    <xf numFmtId="165" fontId="5" fillId="0" borderId="0" xfId="1" applyNumberFormat="1" applyFont="1" applyFill="1"/>
    <xf numFmtId="166" fontId="5" fillId="0" borderId="0" xfId="0" applyNumberFormat="1" applyFont="1"/>
    <xf numFmtId="0" fontId="5" fillId="0" borderId="0" xfId="0" applyFont="1" applyAlignment="1">
      <alignment wrapText="1"/>
    </xf>
    <xf numFmtId="0" fontId="0" fillId="0" borderId="0" xfId="0" applyAlignment="1">
      <alignment vertical="center"/>
    </xf>
    <xf numFmtId="167" fontId="0" fillId="0" borderId="0" xfId="0" applyNumberFormat="1" applyAlignment="1">
      <alignment vertical="center"/>
    </xf>
    <xf numFmtId="0" fontId="0" fillId="0" borderId="0" xfId="0" applyAlignment="1">
      <alignment vertical="center" wrapText="1"/>
    </xf>
    <xf numFmtId="0" fontId="6" fillId="0" borderId="0" xfId="0" applyFont="1" applyAlignment="1">
      <alignment horizontal="center" vertical="center"/>
    </xf>
    <xf numFmtId="0" fontId="8" fillId="0" borderId="0" xfId="3" applyAlignment="1">
      <alignment horizontal="center" vertical="center"/>
    </xf>
    <xf numFmtId="169" fontId="0" fillId="0" borderId="0" xfId="0" applyNumberFormat="1" applyAlignment="1">
      <alignment horizontal="center" vertical="center"/>
    </xf>
    <xf numFmtId="170" fontId="7" fillId="4" borderId="0" xfId="0" applyNumberFormat="1" applyFont="1" applyFill="1" applyAlignment="1">
      <alignment horizontal="center" vertical="center"/>
    </xf>
    <xf numFmtId="170" fontId="7" fillId="0" borderId="0" xfId="0" applyNumberFormat="1" applyFont="1" applyAlignment="1">
      <alignment horizontal="center" vertical="center"/>
    </xf>
    <xf numFmtId="171" fontId="9" fillId="4" borderId="0" xfId="0" applyNumberFormat="1" applyFont="1" applyFill="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1" fontId="0" fillId="0" borderId="0" xfId="0" applyNumberFormat="1" applyAlignment="1">
      <alignment horizontal="center" vertical="center"/>
    </xf>
    <xf numFmtId="0" fontId="7" fillId="4" borderId="0" xfId="0" applyFont="1" applyFill="1" applyAlignment="1">
      <alignment horizontal="center" vertical="center" wrapText="1"/>
    </xf>
    <xf numFmtId="170" fontId="0" fillId="0" borderId="0" xfId="0" applyNumberFormat="1" applyAlignment="1">
      <alignment horizontal="center" vertical="center"/>
    </xf>
    <xf numFmtId="173" fontId="0" fillId="0" borderId="0" xfId="1" applyNumberFormat="1" applyFont="1" applyAlignment="1">
      <alignment vertical="center"/>
    </xf>
    <xf numFmtId="177" fontId="0" fillId="0" borderId="0" xfId="1" applyNumberFormat="1" applyFont="1" applyAlignment="1">
      <alignment vertical="center"/>
    </xf>
    <xf numFmtId="175" fontId="0" fillId="0" borderId="0" xfId="1" applyNumberFormat="1" applyFont="1" applyAlignment="1">
      <alignment vertical="center"/>
    </xf>
    <xf numFmtId="174" fontId="0" fillId="0" borderId="0" xfId="1" applyNumberFormat="1" applyFont="1" applyAlignment="1">
      <alignment vertical="center"/>
    </xf>
    <xf numFmtId="176" fontId="0" fillId="0" borderId="0" xfId="1" applyNumberFormat="1" applyFont="1" applyAlignment="1">
      <alignment vertical="center"/>
    </xf>
    <xf numFmtId="168" fontId="6" fillId="4" borderId="0" xfId="1" applyNumberFormat="1" applyFont="1" applyFill="1" applyAlignment="1">
      <alignment vertical="center"/>
    </xf>
    <xf numFmtId="172" fontId="6" fillId="4" borderId="0" xfId="1" applyNumberFormat="1" applyFont="1" applyFill="1" applyAlignment="1">
      <alignment vertical="center"/>
    </xf>
    <xf numFmtId="173" fontId="6" fillId="4" borderId="0" xfId="1" applyNumberFormat="1" applyFont="1" applyFill="1" applyAlignment="1">
      <alignment vertical="center"/>
    </xf>
    <xf numFmtId="169" fontId="6" fillId="4" borderId="0" xfId="0" applyNumberFormat="1" applyFont="1" applyFill="1" applyAlignment="1">
      <alignment horizontal="right" vertical="center"/>
    </xf>
    <xf numFmtId="170" fontId="0" fillId="0" borderId="0" xfId="0" applyNumberFormat="1" applyAlignment="1">
      <alignment horizontal="right" vertical="center"/>
    </xf>
    <xf numFmtId="0" fontId="0" fillId="0" borderId="1" xfId="0" applyBorder="1" applyAlignment="1">
      <alignment horizontal="center" vertical="center" wrapText="1"/>
    </xf>
    <xf numFmtId="0" fontId="4" fillId="2" borderId="0" xfId="0" applyFont="1" applyFill="1" applyAlignment="1">
      <alignment horizontal="center" vertical="center" wrapText="1"/>
    </xf>
  </cellXfs>
  <cellStyles count="4">
    <cellStyle name="Komma" xfId="1" builtinId="3"/>
    <cellStyle name="Link" xfId="3" builtinId="8"/>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19</xdr:col>
      <xdr:colOff>229589</xdr:colOff>
      <xdr:row>18</xdr:row>
      <xdr:rowOff>657915</xdr:rowOff>
    </xdr:to>
    <xdr:pic>
      <xdr:nvPicPr>
        <xdr:cNvPr id="2" name="Grafik 1">
          <a:extLst>
            <a:ext uri="{FF2B5EF4-FFF2-40B4-BE49-F238E27FC236}">
              <a16:creationId xmlns:a16="http://schemas.microsoft.com/office/drawing/2014/main" id="{0870944E-03E7-5F08-EDD1-E462086779BC}"/>
            </a:ext>
          </a:extLst>
        </xdr:cNvPr>
        <xdr:cNvPicPr>
          <a:picLocks noChangeAspect="1"/>
        </xdr:cNvPicPr>
      </xdr:nvPicPr>
      <xdr:blipFill>
        <a:blip xmlns:r="http://schemas.openxmlformats.org/officeDocument/2006/relationships" r:embed="rId1"/>
        <a:stretch>
          <a:fillRect/>
        </a:stretch>
      </xdr:blipFill>
      <xdr:spPr>
        <a:xfrm>
          <a:off x="10572750" y="0"/>
          <a:ext cx="7087589" cy="49441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76637-AEA3-4BB1-8FBA-712A7EE50985}">
  <dimension ref="A2:M21"/>
  <sheetViews>
    <sheetView tabSelected="1" workbookViewId="0">
      <selection activeCell="A2" sqref="A2:M21"/>
    </sheetView>
  </sheetViews>
  <sheetFormatPr baseColWidth="10" defaultRowHeight="14.5" x14ac:dyDescent="0.35"/>
  <sheetData>
    <row r="2" spans="1:13" ht="26.15" customHeight="1" x14ac:dyDescent="0.35">
      <c r="A2" s="44" t="s">
        <v>106</v>
      </c>
      <c r="B2" s="44"/>
      <c r="C2" s="44"/>
      <c r="D2" s="44"/>
      <c r="E2" s="44"/>
      <c r="F2" s="44"/>
      <c r="G2" s="44"/>
      <c r="H2" s="44"/>
      <c r="I2" s="44"/>
      <c r="J2" s="44"/>
      <c r="K2" s="44"/>
      <c r="L2" s="44"/>
      <c r="M2" s="44"/>
    </row>
    <row r="3" spans="1:13" ht="14.5" customHeight="1" x14ac:dyDescent="0.35">
      <c r="A3" s="44"/>
      <c r="B3" s="44"/>
      <c r="C3" s="44"/>
      <c r="D3" s="44"/>
      <c r="E3" s="44"/>
      <c r="F3" s="44"/>
      <c r="G3" s="44"/>
      <c r="H3" s="44"/>
      <c r="I3" s="44"/>
      <c r="J3" s="44"/>
      <c r="K3" s="44"/>
      <c r="L3" s="44"/>
      <c r="M3" s="44"/>
    </row>
    <row r="4" spans="1:13" ht="14.5" customHeight="1" x14ac:dyDescent="0.35">
      <c r="A4" s="44"/>
      <c r="B4" s="44"/>
      <c r="C4" s="44"/>
      <c r="D4" s="44"/>
      <c r="E4" s="44"/>
      <c r="F4" s="44"/>
      <c r="G4" s="44"/>
      <c r="H4" s="44"/>
      <c r="I4" s="44"/>
      <c r="J4" s="44"/>
      <c r="K4" s="44"/>
      <c r="L4" s="44"/>
      <c r="M4" s="44"/>
    </row>
    <row r="5" spans="1:13" ht="14.5" customHeight="1" x14ac:dyDescent="0.35">
      <c r="A5" s="44"/>
      <c r="B5" s="44"/>
      <c r="C5" s="44"/>
      <c r="D5" s="44"/>
      <c r="E5" s="44"/>
      <c r="F5" s="44"/>
      <c r="G5" s="44"/>
      <c r="H5" s="44"/>
      <c r="I5" s="44"/>
      <c r="J5" s="44"/>
      <c r="K5" s="44"/>
      <c r="L5" s="44"/>
      <c r="M5" s="44"/>
    </row>
    <row r="6" spans="1:13" ht="14.5" customHeight="1" x14ac:dyDescent="0.35">
      <c r="A6" s="44"/>
      <c r="B6" s="44"/>
      <c r="C6" s="44"/>
      <c r="D6" s="44"/>
      <c r="E6" s="44"/>
      <c r="F6" s="44"/>
      <c r="G6" s="44"/>
      <c r="H6" s="44"/>
      <c r="I6" s="44"/>
      <c r="J6" s="44"/>
      <c r="K6" s="44"/>
      <c r="L6" s="44"/>
      <c r="M6" s="44"/>
    </row>
    <row r="7" spans="1:13" x14ac:dyDescent="0.35">
      <c r="A7" s="44"/>
      <c r="B7" s="44"/>
      <c r="C7" s="44"/>
      <c r="D7" s="44"/>
      <c r="E7" s="44"/>
      <c r="F7" s="44"/>
      <c r="G7" s="44"/>
      <c r="H7" s="44"/>
      <c r="I7" s="44"/>
      <c r="J7" s="44"/>
      <c r="K7" s="44"/>
      <c r="L7" s="44"/>
      <c r="M7" s="44"/>
    </row>
    <row r="8" spans="1:13" x14ac:dyDescent="0.35">
      <c r="A8" s="44"/>
      <c r="B8" s="44"/>
      <c r="C8" s="44"/>
      <c r="D8" s="44"/>
      <c r="E8" s="44"/>
      <c r="F8" s="44"/>
      <c r="G8" s="44"/>
      <c r="H8" s="44"/>
      <c r="I8" s="44"/>
      <c r="J8" s="44"/>
      <c r="K8" s="44"/>
      <c r="L8" s="44"/>
      <c r="M8" s="44"/>
    </row>
    <row r="9" spans="1:13" x14ac:dyDescent="0.35">
      <c r="A9" s="44"/>
      <c r="B9" s="44"/>
      <c r="C9" s="44"/>
      <c r="D9" s="44"/>
      <c r="E9" s="44"/>
      <c r="F9" s="44"/>
      <c r="G9" s="44"/>
      <c r="H9" s="44"/>
      <c r="I9" s="44"/>
      <c r="J9" s="44"/>
      <c r="K9" s="44"/>
      <c r="L9" s="44"/>
      <c r="M9" s="44"/>
    </row>
    <row r="10" spans="1:13" x14ac:dyDescent="0.35">
      <c r="A10" s="44"/>
      <c r="B10" s="44"/>
      <c r="C10" s="44"/>
      <c r="D10" s="44"/>
      <c r="E10" s="44"/>
      <c r="F10" s="44"/>
      <c r="G10" s="44"/>
      <c r="H10" s="44"/>
      <c r="I10" s="44"/>
      <c r="J10" s="44"/>
      <c r="K10" s="44"/>
      <c r="L10" s="44"/>
      <c r="M10" s="44"/>
    </row>
    <row r="11" spans="1:13" x14ac:dyDescent="0.35">
      <c r="A11" s="44"/>
      <c r="B11" s="44"/>
      <c r="C11" s="44"/>
      <c r="D11" s="44"/>
      <c r="E11" s="44"/>
      <c r="F11" s="44"/>
      <c r="G11" s="44"/>
      <c r="H11" s="44"/>
      <c r="I11" s="44"/>
      <c r="J11" s="44"/>
      <c r="K11" s="44"/>
      <c r="L11" s="44"/>
      <c r="M11" s="44"/>
    </row>
    <row r="12" spans="1:13" x14ac:dyDescent="0.35">
      <c r="A12" s="44"/>
      <c r="B12" s="44"/>
      <c r="C12" s="44"/>
      <c r="D12" s="44"/>
      <c r="E12" s="44"/>
      <c r="F12" s="44"/>
      <c r="G12" s="44"/>
      <c r="H12" s="44"/>
      <c r="I12" s="44"/>
      <c r="J12" s="44"/>
      <c r="K12" s="44"/>
      <c r="L12" s="44"/>
      <c r="M12" s="44"/>
    </row>
    <row r="13" spans="1:13" x14ac:dyDescent="0.35">
      <c r="A13" s="44"/>
      <c r="B13" s="44"/>
      <c r="C13" s="44"/>
      <c r="D13" s="44"/>
      <c r="E13" s="44"/>
      <c r="F13" s="44"/>
      <c r="G13" s="44"/>
      <c r="H13" s="44"/>
      <c r="I13" s="44"/>
      <c r="J13" s="44"/>
      <c r="K13" s="44"/>
      <c r="L13" s="44"/>
      <c r="M13" s="44"/>
    </row>
    <row r="14" spans="1:13" x14ac:dyDescent="0.35">
      <c r="A14" s="44"/>
      <c r="B14" s="44"/>
      <c r="C14" s="44"/>
      <c r="D14" s="44"/>
      <c r="E14" s="44"/>
      <c r="F14" s="44"/>
      <c r="G14" s="44"/>
      <c r="H14" s="44"/>
      <c r="I14" s="44"/>
      <c r="J14" s="44"/>
      <c r="K14" s="44"/>
      <c r="L14" s="44"/>
      <c r="M14" s="44"/>
    </row>
    <row r="15" spans="1:13" x14ac:dyDescent="0.35">
      <c r="A15" s="44"/>
      <c r="B15" s="44"/>
      <c r="C15" s="44"/>
      <c r="D15" s="44"/>
      <c r="E15" s="44"/>
      <c r="F15" s="44"/>
      <c r="G15" s="44"/>
      <c r="H15" s="44"/>
      <c r="I15" s="44"/>
      <c r="J15" s="44"/>
      <c r="K15" s="44"/>
      <c r="L15" s="44"/>
      <c r="M15" s="44"/>
    </row>
    <row r="16" spans="1:13" x14ac:dyDescent="0.35">
      <c r="A16" s="44"/>
      <c r="B16" s="44"/>
      <c r="C16" s="44"/>
      <c r="D16" s="44"/>
      <c r="E16" s="44"/>
      <c r="F16" s="44"/>
      <c r="G16" s="44"/>
      <c r="H16" s="44"/>
      <c r="I16" s="44"/>
      <c r="J16" s="44"/>
      <c r="K16" s="44"/>
      <c r="L16" s="44"/>
      <c r="M16" s="44"/>
    </row>
    <row r="17" spans="1:13" x14ac:dyDescent="0.35">
      <c r="A17" s="44"/>
      <c r="B17" s="44"/>
      <c r="C17" s="44"/>
      <c r="D17" s="44"/>
      <c r="E17" s="44"/>
      <c r="F17" s="44"/>
      <c r="G17" s="44"/>
      <c r="H17" s="44"/>
      <c r="I17" s="44"/>
      <c r="J17" s="44"/>
      <c r="K17" s="44"/>
      <c r="L17" s="44"/>
      <c r="M17" s="44"/>
    </row>
    <row r="18" spans="1:13" x14ac:dyDescent="0.35">
      <c r="A18" s="44"/>
      <c r="B18" s="44"/>
      <c r="C18" s="44"/>
      <c r="D18" s="44"/>
      <c r="E18" s="44"/>
      <c r="F18" s="44"/>
      <c r="G18" s="44"/>
      <c r="H18" s="44"/>
      <c r="I18" s="44"/>
      <c r="J18" s="44"/>
      <c r="K18" s="44"/>
      <c r="L18" s="44"/>
      <c r="M18" s="44"/>
    </row>
    <row r="19" spans="1:13" x14ac:dyDescent="0.35">
      <c r="A19" s="44"/>
      <c r="B19" s="44"/>
      <c r="C19" s="44"/>
      <c r="D19" s="44"/>
      <c r="E19" s="44"/>
      <c r="F19" s="44"/>
      <c r="G19" s="44"/>
      <c r="H19" s="44"/>
      <c r="I19" s="44"/>
      <c r="J19" s="44"/>
      <c r="K19" s="44"/>
      <c r="L19" s="44"/>
      <c r="M19" s="44"/>
    </row>
    <row r="20" spans="1:13" x14ac:dyDescent="0.35">
      <c r="A20" s="44"/>
      <c r="B20" s="44"/>
      <c r="C20" s="44"/>
      <c r="D20" s="44"/>
      <c r="E20" s="44"/>
      <c r="F20" s="44"/>
      <c r="G20" s="44"/>
      <c r="H20" s="44"/>
      <c r="I20" s="44"/>
      <c r="J20" s="44"/>
      <c r="K20" s="44"/>
      <c r="L20" s="44"/>
      <c r="M20" s="44"/>
    </row>
    <row r="21" spans="1:13" x14ac:dyDescent="0.35">
      <c r="A21" s="44"/>
      <c r="B21" s="44"/>
      <c r="C21" s="44"/>
      <c r="D21" s="44"/>
      <c r="E21" s="44"/>
      <c r="F21" s="44"/>
      <c r="G21" s="44"/>
      <c r="H21" s="44"/>
      <c r="I21" s="44"/>
      <c r="J21" s="44"/>
      <c r="K21" s="44"/>
      <c r="L21" s="44"/>
      <c r="M21" s="44"/>
    </row>
  </sheetData>
  <mergeCells count="1">
    <mergeCell ref="A2:M2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570D-56BA-475D-A5C4-FFB0396C3750}">
  <dimension ref="A1:P8"/>
  <sheetViews>
    <sheetView workbookViewId="0">
      <selection sqref="A1:P1"/>
    </sheetView>
  </sheetViews>
  <sheetFormatPr baseColWidth="10" defaultRowHeight="14.5" x14ac:dyDescent="0.35"/>
  <cols>
    <col min="8" max="8" width="17.81640625" customWidth="1"/>
    <col min="10" max="11" width="17.26953125" customWidth="1"/>
    <col min="12" max="12" width="13.54296875" customWidth="1"/>
    <col min="13" max="14" width="17.26953125" customWidth="1"/>
    <col min="15" max="15" width="17.54296875" customWidth="1"/>
    <col min="16" max="16" width="17" customWidth="1"/>
  </cols>
  <sheetData>
    <row r="1" spans="1:16" s="1" customFormat="1" ht="56.25" customHeight="1" x14ac:dyDescent="0.35">
      <c r="A1" s="43" t="s">
        <v>0</v>
      </c>
      <c r="B1" s="43" t="s">
        <v>1</v>
      </c>
      <c r="C1" s="43" t="s">
        <v>79</v>
      </c>
      <c r="D1" s="43" t="s">
        <v>3</v>
      </c>
      <c r="E1" s="43" t="s">
        <v>2</v>
      </c>
      <c r="F1" s="43" t="s">
        <v>4</v>
      </c>
      <c r="G1" s="43" t="s">
        <v>5</v>
      </c>
      <c r="H1" s="43" t="s">
        <v>6</v>
      </c>
      <c r="I1" s="43" t="s">
        <v>11</v>
      </c>
      <c r="J1" s="43" t="s">
        <v>19</v>
      </c>
      <c r="K1" s="43" t="s">
        <v>63</v>
      </c>
      <c r="L1" s="43" t="s">
        <v>105</v>
      </c>
      <c r="M1" s="43" t="s">
        <v>20</v>
      </c>
      <c r="N1" s="43" t="s">
        <v>103</v>
      </c>
      <c r="O1" s="43" t="s">
        <v>17</v>
      </c>
      <c r="P1" s="43" t="s">
        <v>23</v>
      </c>
    </row>
    <row r="2" spans="1:16" x14ac:dyDescent="0.35">
      <c r="H2" t="s">
        <v>46</v>
      </c>
      <c r="J2" t="s">
        <v>16</v>
      </c>
      <c r="K2" t="s">
        <v>104</v>
      </c>
      <c r="O2" t="s">
        <v>53</v>
      </c>
      <c r="P2" t="s">
        <v>48</v>
      </c>
    </row>
    <row r="3" spans="1:16" x14ac:dyDescent="0.35">
      <c r="H3" t="s">
        <v>8</v>
      </c>
      <c r="J3" t="s">
        <v>78</v>
      </c>
      <c r="K3" t="s">
        <v>101</v>
      </c>
      <c r="O3" t="s">
        <v>22</v>
      </c>
      <c r="P3" t="s">
        <v>49</v>
      </c>
    </row>
    <row r="4" spans="1:16" x14ac:dyDescent="0.35">
      <c r="H4" t="s">
        <v>7</v>
      </c>
      <c r="J4" t="s">
        <v>12</v>
      </c>
      <c r="K4" t="s">
        <v>102</v>
      </c>
      <c r="O4" t="s">
        <v>21</v>
      </c>
      <c r="P4" t="s">
        <v>50</v>
      </c>
    </row>
    <row r="5" spans="1:16" x14ac:dyDescent="0.35">
      <c r="H5" t="s">
        <v>47</v>
      </c>
      <c r="J5" t="s">
        <v>15</v>
      </c>
      <c r="O5" t="s">
        <v>24</v>
      </c>
      <c r="P5" t="s">
        <v>55</v>
      </c>
    </row>
    <row r="6" spans="1:16" x14ac:dyDescent="0.35">
      <c r="H6" t="s">
        <v>10</v>
      </c>
      <c r="J6" t="s">
        <v>13</v>
      </c>
      <c r="P6" t="s">
        <v>51</v>
      </c>
    </row>
    <row r="7" spans="1:16" x14ac:dyDescent="0.35">
      <c r="H7" t="s">
        <v>18</v>
      </c>
      <c r="J7" t="s">
        <v>14</v>
      </c>
      <c r="P7" t="s">
        <v>52</v>
      </c>
    </row>
    <row r="8" spans="1:16" x14ac:dyDescent="0.35">
      <c r="H8" t="s">
        <v>9</v>
      </c>
      <c r="P8" t="s">
        <v>54</v>
      </c>
    </row>
  </sheetData>
  <pageMargins left="0.7" right="0.7" top="0.78740157499999996" bottom="0.78740157499999996"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E2940-727A-4DCF-8DE8-C1D413893539}">
  <dimension ref="A1:O18"/>
  <sheetViews>
    <sheetView workbookViewId="0">
      <selection sqref="A1:O1"/>
    </sheetView>
  </sheetViews>
  <sheetFormatPr baseColWidth="10" defaultRowHeight="14.5" x14ac:dyDescent="0.35"/>
  <cols>
    <col min="3" max="4" width="13.1796875" customWidth="1"/>
    <col min="5" max="6" width="15" customWidth="1"/>
    <col min="8" max="8" width="14.453125" customWidth="1"/>
    <col min="11" max="11" width="13.26953125" customWidth="1"/>
    <col min="12" max="12" width="14.81640625" customWidth="1"/>
  </cols>
  <sheetData>
    <row r="1" spans="1:15" s="1" customFormat="1" ht="43.5" x14ac:dyDescent="0.35">
      <c r="A1" s="43" t="s">
        <v>0</v>
      </c>
      <c r="B1" s="43" t="s">
        <v>25</v>
      </c>
      <c r="C1" s="43" t="s">
        <v>56</v>
      </c>
      <c r="D1" s="43" t="s">
        <v>29</v>
      </c>
      <c r="E1" s="43" t="s">
        <v>71</v>
      </c>
      <c r="F1" s="43" t="s">
        <v>38</v>
      </c>
      <c r="G1" s="43" t="s">
        <v>26</v>
      </c>
      <c r="H1" s="43" t="s">
        <v>28</v>
      </c>
      <c r="I1" s="43" t="s">
        <v>27</v>
      </c>
      <c r="J1" s="43" t="s">
        <v>67</v>
      </c>
      <c r="K1" s="43" t="s">
        <v>68</v>
      </c>
      <c r="L1" s="43" t="s">
        <v>69</v>
      </c>
      <c r="M1" s="43" t="s">
        <v>42</v>
      </c>
      <c r="N1" s="43" t="s">
        <v>64</v>
      </c>
      <c r="O1" s="43" t="s">
        <v>65</v>
      </c>
    </row>
    <row r="2" spans="1:15" x14ac:dyDescent="0.35">
      <c r="H2" s="9">
        <v>1000</v>
      </c>
      <c r="I2" s="9"/>
      <c r="J2" s="12">
        <v>0.8</v>
      </c>
      <c r="K2" s="10">
        <v>0</v>
      </c>
      <c r="L2" s="11">
        <f>K2*J2</f>
        <v>0</v>
      </c>
      <c r="M2" s="11">
        <f>L2/H2*1000</f>
        <v>0</v>
      </c>
    </row>
    <row r="3" spans="1:15" x14ac:dyDescent="0.35">
      <c r="K3" s="10"/>
    </row>
    <row r="4" spans="1:15" x14ac:dyDescent="0.35">
      <c r="K4" s="10"/>
    </row>
    <row r="5" spans="1:15" x14ac:dyDescent="0.35">
      <c r="K5" s="10"/>
    </row>
    <row r="6" spans="1:15" x14ac:dyDescent="0.35">
      <c r="K6" s="10"/>
    </row>
    <row r="7" spans="1:15" x14ac:dyDescent="0.35">
      <c r="K7" s="10"/>
    </row>
    <row r="8" spans="1:15" x14ac:dyDescent="0.35">
      <c r="K8" s="10"/>
    </row>
    <row r="10" spans="1:15" ht="29" x14ac:dyDescent="0.35">
      <c r="A10" s="3" t="s">
        <v>43</v>
      </c>
      <c r="B10" s="3" t="s">
        <v>44</v>
      </c>
      <c r="C10" s="3" t="s">
        <v>45</v>
      </c>
      <c r="D10" s="3" t="s">
        <v>39</v>
      </c>
      <c r="E10" s="3" t="s">
        <v>40</v>
      </c>
      <c r="F10" s="3" t="s">
        <v>41</v>
      </c>
      <c r="G10" s="3">
        <v>2026</v>
      </c>
      <c r="H10" s="4">
        <v>800</v>
      </c>
      <c r="I10" s="3"/>
      <c r="J10" s="13">
        <v>3</v>
      </c>
      <c r="K10" s="5">
        <v>1000</v>
      </c>
      <c r="L10" s="5">
        <f>K10*J10</f>
        <v>3000</v>
      </c>
      <c r="M10" s="6">
        <f>L10/H10*1000</f>
        <v>3750</v>
      </c>
      <c r="N10" s="6"/>
      <c r="O10" s="7" t="s">
        <v>66</v>
      </c>
    </row>
    <row r="11" spans="1:15" x14ac:dyDescent="0.35">
      <c r="A11" s="14"/>
      <c r="B11" s="14"/>
      <c r="C11" s="14"/>
      <c r="D11" s="14"/>
      <c r="E11" s="14"/>
      <c r="F11" s="14"/>
      <c r="G11" s="14"/>
      <c r="H11" s="8"/>
      <c r="I11" s="14"/>
      <c r="J11" s="15"/>
      <c r="K11" s="16"/>
      <c r="L11" s="16"/>
      <c r="M11" s="17"/>
      <c r="N11" s="17"/>
      <c r="O11" s="18"/>
    </row>
    <row r="12" spans="1:15" x14ac:dyDescent="0.35">
      <c r="D12" s="2" t="s">
        <v>70</v>
      </c>
      <c r="E12" s="2" t="s">
        <v>35</v>
      </c>
      <c r="F12" s="2"/>
    </row>
    <row r="13" spans="1:15" x14ac:dyDescent="0.35">
      <c r="D13" s="2" t="s">
        <v>70</v>
      </c>
      <c r="E13" s="2" t="s">
        <v>36</v>
      </c>
      <c r="F13" s="2"/>
    </row>
    <row r="14" spans="1:15" x14ac:dyDescent="0.35">
      <c r="D14" s="2" t="s">
        <v>74</v>
      </c>
      <c r="E14" s="2" t="s">
        <v>40</v>
      </c>
      <c r="F14" s="2" t="s">
        <v>73</v>
      </c>
    </row>
    <row r="15" spans="1:15" x14ac:dyDescent="0.35">
      <c r="D15" s="2" t="s">
        <v>72</v>
      </c>
      <c r="E15" s="2" t="s">
        <v>57</v>
      </c>
      <c r="F15" s="2" t="s">
        <v>77</v>
      </c>
    </row>
    <row r="16" spans="1:15" x14ac:dyDescent="0.35">
      <c r="D16" s="2" t="s">
        <v>39</v>
      </c>
      <c r="E16" s="2" t="s">
        <v>37</v>
      </c>
      <c r="F16" s="2" t="s">
        <v>58</v>
      </c>
    </row>
    <row r="17" spans="4:6" x14ac:dyDescent="0.35">
      <c r="D17" s="2" t="s">
        <v>70</v>
      </c>
      <c r="E17" s="2" t="s">
        <v>75</v>
      </c>
      <c r="F17" s="2"/>
    </row>
    <row r="18" spans="4:6" x14ac:dyDescent="0.35">
      <c r="D18" s="2"/>
      <c r="E18" s="2" t="s">
        <v>57</v>
      </c>
      <c r="F18" s="2" t="s">
        <v>76</v>
      </c>
    </row>
  </sheetData>
  <phoneticPr fontId="2"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B7B5-4BA7-401D-AF7A-BCC08B13E66F}">
  <dimension ref="A1:C7"/>
  <sheetViews>
    <sheetView workbookViewId="0">
      <selection activeCell="G3" sqref="G3:S22"/>
    </sheetView>
  </sheetViews>
  <sheetFormatPr baseColWidth="10" defaultRowHeight="14.5" x14ac:dyDescent="0.35"/>
  <cols>
    <col min="1" max="1" width="21.453125" bestFit="1" customWidth="1"/>
  </cols>
  <sheetData>
    <row r="1" spans="1:3" x14ac:dyDescent="0.35">
      <c r="B1" t="s">
        <v>59</v>
      </c>
      <c r="C1" t="s">
        <v>60</v>
      </c>
    </row>
    <row r="2" spans="1:3" x14ac:dyDescent="0.35">
      <c r="A2" t="s">
        <v>30</v>
      </c>
    </row>
    <row r="3" spans="1:3" ht="15" customHeight="1" x14ac:dyDescent="0.35">
      <c r="A3" t="s">
        <v>34</v>
      </c>
    </row>
    <row r="4" spans="1:3" ht="15" customHeight="1" x14ac:dyDescent="0.35">
      <c r="A4" t="s">
        <v>61</v>
      </c>
    </row>
    <row r="5" spans="1:3" ht="15" customHeight="1" x14ac:dyDescent="0.35">
      <c r="A5" t="s">
        <v>62</v>
      </c>
    </row>
    <row r="6" spans="1:3" ht="15" customHeight="1" x14ac:dyDescent="0.35">
      <c r="A6" t="s">
        <v>31</v>
      </c>
      <c r="B6" t="s">
        <v>33</v>
      </c>
    </row>
    <row r="7" spans="1:3" ht="15" customHeight="1" x14ac:dyDescent="0.35">
      <c r="A7" t="s">
        <v>32</v>
      </c>
      <c r="B7" t="s">
        <v>33</v>
      </c>
    </row>
  </sheetData>
  <pageMargins left="0.7" right="0.7" top="0.78740157499999996" bottom="0.78740157499999996"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1597-F5EE-4D98-AC57-E951A8D2536B}">
  <dimension ref="A1:I22"/>
  <sheetViews>
    <sheetView workbookViewId="0">
      <selection activeCell="G17" sqref="G17"/>
    </sheetView>
  </sheetViews>
  <sheetFormatPr baseColWidth="10" defaultRowHeight="14.5" x14ac:dyDescent="0.35"/>
  <cols>
    <col min="1" max="1" width="24.54296875" customWidth="1"/>
    <col min="2" max="2" width="13.7265625" customWidth="1"/>
    <col min="3" max="3" width="15.7265625" customWidth="1"/>
    <col min="4" max="4" width="20" customWidth="1"/>
    <col min="5" max="5" width="16.1796875" customWidth="1"/>
    <col min="6" max="6" width="15.26953125" customWidth="1"/>
    <col min="7" max="7" width="20" customWidth="1"/>
    <col min="8" max="8" width="12.26953125" bestFit="1" customWidth="1"/>
  </cols>
  <sheetData>
    <row r="1" spans="1:9" ht="50" x14ac:dyDescent="0.35">
      <c r="A1" s="29"/>
      <c r="B1" s="28" t="s">
        <v>98</v>
      </c>
      <c r="C1" s="31" t="s">
        <v>97</v>
      </c>
      <c r="D1" s="28" t="s">
        <v>85</v>
      </c>
      <c r="E1" s="31" t="s">
        <v>84</v>
      </c>
      <c r="F1" s="31" t="s">
        <v>82</v>
      </c>
      <c r="G1" s="31" t="s">
        <v>96</v>
      </c>
      <c r="H1" s="28" t="s">
        <v>95</v>
      </c>
    </row>
    <row r="2" spans="1:9" x14ac:dyDescent="0.35">
      <c r="A2" s="28" t="s">
        <v>94</v>
      </c>
      <c r="B2" s="22">
        <v>3</v>
      </c>
      <c r="C2" s="27">
        <v>25</v>
      </c>
      <c r="D2" s="26">
        <f>MIN(H2,(5.5-(6.8-17/B2)*0.75)*(B2/(B2-1)))</f>
        <v>6.9750000000000005</v>
      </c>
      <c r="E2" s="25">
        <f>D2*(B2-1)/B2</f>
        <v>4.6500000000000004</v>
      </c>
      <c r="F2" s="25">
        <f>D2*(B2-1)</f>
        <v>13.950000000000001</v>
      </c>
      <c r="G2" s="25">
        <f>(C2-F2)/B2</f>
        <v>3.6833333333333331</v>
      </c>
      <c r="H2" s="30">
        <v>9.1999999999999993</v>
      </c>
      <c r="I2" s="29"/>
    </row>
    <row r="3" spans="1:9" ht="29" x14ac:dyDescent="0.35">
      <c r="A3" s="28" t="s">
        <v>93</v>
      </c>
      <c r="B3" s="22">
        <v>2.7</v>
      </c>
      <c r="C3" s="27">
        <v>8</v>
      </c>
      <c r="D3" s="26">
        <f>MIN(H3,(3-(8/2.5-8/B3)*0.75))</f>
        <v>2.822222222222222</v>
      </c>
      <c r="E3" s="25">
        <f>D3*(B3-1)/B3</f>
        <v>1.7769547325102881</v>
      </c>
      <c r="F3" s="25">
        <f>D3*(B3-1)</f>
        <v>4.7977777777777781</v>
      </c>
      <c r="G3" s="25">
        <f>(C3-F3)/B3</f>
        <v>1.1860082304526747</v>
      </c>
      <c r="H3" s="24">
        <v>3</v>
      </c>
    </row>
    <row r="5" spans="1:9" x14ac:dyDescent="0.35">
      <c r="C5">
        <f>D2*(B2-1)</f>
        <v>13.950000000000001</v>
      </c>
      <c r="G5" s="1"/>
    </row>
    <row r="6" spans="1:9" x14ac:dyDescent="0.35">
      <c r="A6" s="22"/>
      <c r="B6" s="22"/>
      <c r="C6" s="23"/>
      <c r="D6" s="22"/>
      <c r="E6" s="22"/>
      <c r="F6" s="22"/>
      <c r="G6" s="9"/>
    </row>
    <row r="10" spans="1:9" x14ac:dyDescent="0.35">
      <c r="A10" s="19" t="s">
        <v>100</v>
      </c>
      <c r="B10" s="22"/>
      <c r="C10" s="19"/>
      <c r="D10" s="19"/>
      <c r="E10" s="19"/>
      <c r="F10" s="19"/>
    </row>
    <row r="11" spans="1:9" x14ac:dyDescent="0.35">
      <c r="A11" s="19" t="s">
        <v>91</v>
      </c>
      <c r="B11" s="19"/>
      <c r="C11" s="39">
        <v>3500</v>
      </c>
      <c r="D11" s="19"/>
      <c r="E11" s="19"/>
      <c r="F11" s="19"/>
    </row>
    <row r="12" spans="1:9" x14ac:dyDescent="0.35">
      <c r="A12" s="19" t="s">
        <v>90</v>
      </c>
      <c r="B12" s="19"/>
      <c r="C12" s="40">
        <v>1000</v>
      </c>
      <c r="D12" s="19"/>
      <c r="E12" s="19"/>
      <c r="F12" s="19"/>
    </row>
    <row r="13" spans="1:9" x14ac:dyDescent="0.35">
      <c r="A13" s="19" t="s">
        <v>89</v>
      </c>
      <c r="B13" s="19"/>
      <c r="C13" s="34">
        <f>C12*C11/1000</f>
        <v>3500</v>
      </c>
      <c r="E13" s="19"/>
      <c r="F13" s="19"/>
    </row>
    <row r="14" spans="1:9" x14ac:dyDescent="0.35">
      <c r="A14" s="19" t="s">
        <v>88</v>
      </c>
      <c r="B14" s="19"/>
      <c r="C14" s="41">
        <v>25</v>
      </c>
      <c r="D14" s="19"/>
      <c r="E14" s="20"/>
      <c r="F14" s="19"/>
    </row>
    <row r="15" spans="1:9" x14ac:dyDescent="0.35">
      <c r="A15" s="19" t="s">
        <v>87</v>
      </c>
      <c r="B15" s="19"/>
      <c r="C15" s="38">
        <v>3</v>
      </c>
      <c r="D15" s="19"/>
      <c r="E15" s="19"/>
      <c r="F15" s="19"/>
    </row>
    <row r="16" spans="1:9" x14ac:dyDescent="0.35">
      <c r="A16" s="19" t="s">
        <v>86</v>
      </c>
      <c r="B16" s="19"/>
      <c r="C16" s="35">
        <f>C12/C15</f>
        <v>333.33333333333331</v>
      </c>
      <c r="D16" s="36">
        <f>C16*C11</f>
        <v>1166666.6666666665</v>
      </c>
      <c r="E16" s="19"/>
      <c r="F16" s="33"/>
    </row>
    <row r="17" spans="1:6" x14ac:dyDescent="0.35">
      <c r="A17" s="19" t="s">
        <v>85</v>
      </c>
      <c r="B17" s="19"/>
      <c r="C17" s="37">
        <f>(5.5-(6.8-17/C15)*0.75)*(B2/(B2-1))*(C12-C16)/100*C11</f>
        <v>162750.00000000003</v>
      </c>
      <c r="D17" s="19" t="s">
        <v>84</v>
      </c>
      <c r="E17" s="19"/>
      <c r="F17" s="42">
        <f>C17/C13*100/1000</f>
        <v>4.6500000000000012</v>
      </c>
    </row>
    <row r="18" spans="1:6" x14ac:dyDescent="0.35">
      <c r="A18" s="19" t="s">
        <v>83</v>
      </c>
      <c r="B18" s="19"/>
      <c r="C18" s="37">
        <f>C16*C11*C14/100</f>
        <v>291666.66666666663</v>
      </c>
      <c r="D18" s="19" t="s">
        <v>82</v>
      </c>
      <c r="E18" s="19"/>
      <c r="F18" s="42">
        <f>C17/(C16*C11)*100</f>
        <v>13.950000000000005</v>
      </c>
    </row>
    <row r="19" spans="1:6" ht="43.5" x14ac:dyDescent="0.35">
      <c r="A19" s="21" t="s">
        <v>81</v>
      </c>
      <c r="B19" s="19"/>
      <c r="C19" s="37">
        <f>C18-C17</f>
        <v>128916.6666666666</v>
      </c>
      <c r="D19" s="21" t="s">
        <v>80</v>
      </c>
      <c r="E19" s="19"/>
      <c r="F19" s="42">
        <f>C19/C13*100/1000</f>
        <v>3.6833333333333313</v>
      </c>
    </row>
    <row r="20" spans="1:6" x14ac:dyDescent="0.35">
      <c r="F20" s="32"/>
    </row>
    <row r="21" spans="1:6" x14ac:dyDescent="0.35">
      <c r="A21" t="s">
        <v>99</v>
      </c>
    </row>
    <row r="22" spans="1:6" x14ac:dyDescent="0.35">
      <c r="A22" t="s">
        <v>92</v>
      </c>
    </row>
  </sheetData>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a3632f-9646-422d-856d-b7f16cf1e6d4" xsi:nil="true"/>
    <Ersteller xmlns="b610574e-a045-4976-83f4-9883a0b9c0b6" xsi:nil="true"/>
    <Bereich xmlns="b610574e-a045-4976-83f4-9883a0b9c0b6" xsi:nil="true"/>
    <Dokumenteninhalt xmlns="b610574e-a045-4976-83f4-9883a0b9c0b6" xsi:nil="true"/>
    <lcf76f155ced4ddcb4097134ff3c332f xmlns="b610574e-a045-4976-83f4-9883a0b9c0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B392EDC27315C4BBDFF2E2C9E439E4D" ma:contentTypeVersion="19" ma:contentTypeDescription="Ein neues Dokument erstellen." ma:contentTypeScope="" ma:versionID="c55a7d9ebb19ca0fb6e2454e9eac4f34">
  <xsd:schema xmlns:xsd="http://www.w3.org/2001/XMLSchema" xmlns:xs="http://www.w3.org/2001/XMLSchema" xmlns:p="http://schemas.microsoft.com/office/2006/metadata/properties" xmlns:ns2="b610574e-a045-4976-83f4-9883a0b9c0b6" xmlns:ns3="e2a3632f-9646-422d-856d-b7f16cf1e6d4" targetNamespace="http://schemas.microsoft.com/office/2006/metadata/properties" ma:root="true" ma:fieldsID="4beafbe2111e614e230e7c0064846076" ns2:_="" ns3:_="">
    <xsd:import namespace="b610574e-a045-4976-83f4-9883a0b9c0b6"/>
    <xsd:import namespace="e2a3632f-9646-422d-856d-b7f16cf1e6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element ref="ns2:MediaServiceGenerationTime" minOccurs="0"/>
                <xsd:element ref="ns2:MediaServiceEventHashCode" minOccurs="0"/>
                <xsd:element ref="ns2:Dokumenteninhalt" minOccurs="0"/>
                <xsd:element ref="ns2:Bereich" minOccurs="0"/>
                <xsd:element ref="ns2:Ersteller"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10574e-a045-4976-83f4-9883a0b9c0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3142e4c-91d2-4bb3-8dc6-91a7882f17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Location" ma:index="19" nillable="true" ma:displayName="Location" ma:indexed="true"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Dokumenteninhalt" ma:index="22" nillable="true" ma:displayName="Dokumenteninhalt" ma:format="Dropdown" ma:internalName="Dokumenteninhalt">
      <xsd:simpleType>
        <xsd:restriction base="dms:Text">
          <xsd:maxLength value="255"/>
        </xsd:restriction>
      </xsd:simpleType>
    </xsd:element>
    <xsd:element name="Bereich" ma:index="23" nillable="true" ma:displayName="Bereich" ma:description="Ordnerstruktur Alt DAWI" ma:format="Dropdown" ma:internalName="Bereich">
      <xsd:simpleType>
        <xsd:union memberTypes="dms:Text">
          <xsd:simpleType>
            <xsd:restriction base="dms:Choice">
              <xsd:enumeration value="UM"/>
              <xsd:enumeration value="Technikatalog"/>
              <xsd:enumeration value="Veranstaltungen"/>
              <xsd:enumeration value="Vergabeverfahren"/>
              <xsd:enumeration value="Webseite"/>
              <xsd:enumeration value="Transformationsplan Proj"/>
            </xsd:restriction>
          </xsd:simpleType>
        </xsd:union>
      </xsd:simpleType>
    </xsd:element>
    <xsd:element name="Ersteller" ma:index="24" nillable="true" ma:displayName="Ersteller" ma:format="Dropdown" ma:internalName="Ersteller">
      <xsd:simpleType>
        <xsd:restriction base="dms:Text">
          <xsd:maxLength value="255"/>
        </xsd:restriction>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a3632f-9646-422d-856d-b7f16cf1e6d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cb508c43-ff66-4e3d-acda-7d601963e772}" ma:internalName="TaxCatchAll" ma:showField="CatchAllData" ma:web="e2a3632f-9646-422d-856d-b7f16cf1e6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F7C260-D4A8-42B4-8352-88E8F87CA048}">
  <ds:schemaRefs>
    <ds:schemaRef ds:uri="http://schemas.microsoft.com/office/2006/metadata/properties"/>
    <ds:schemaRef ds:uri="http://schemas.microsoft.com/office/infopath/2007/PartnerControls"/>
    <ds:schemaRef ds:uri="e2a3632f-9646-422d-856d-b7f16cf1e6d4"/>
    <ds:schemaRef ds:uri="b610574e-a045-4976-83f4-9883a0b9c0b6"/>
  </ds:schemaRefs>
</ds:datastoreItem>
</file>

<file path=customXml/itemProps2.xml><?xml version="1.0" encoding="utf-8"?>
<ds:datastoreItem xmlns:ds="http://schemas.openxmlformats.org/officeDocument/2006/customXml" ds:itemID="{2A525364-775B-4AE3-927C-4A7935261D01}">
  <ds:schemaRefs>
    <ds:schemaRef ds:uri="http://schemas.microsoft.com/sharepoint/v3/contenttype/forms"/>
  </ds:schemaRefs>
</ds:datastoreItem>
</file>

<file path=customXml/itemProps3.xml><?xml version="1.0" encoding="utf-8"?>
<ds:datastoreItem xmlns:ds="http://schemas.openxmlformats.org/officeDocument/2006/customXml" ds:itemID="{2316C5F8-B682-4421-B643-031AB78B0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10574e-a045-4976-83f4-9883a0b9c0b6"/>
    <ds:schemaRef ds:uri="e2a3632f-9646-422d-856d-b7f16cf1e6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Allgemein</vt:lpstr>
      <vt:lpstr>Wärmekunden</vt:lpstr>
      <vt:lpstr>Wärmerzeuger</vt:lpstr>
      <vt:lpstr>Netz</vt:lpstr>
      <vt:lpstr>BEW Fö Betriebsk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Riehle, Bernd [KEA-BW]</dc:creator>
  <cp:lastModifiedBy>Riehle, Bernd [KEA-BW]</cp:lastModifiedBy>
  <cp:lastPrinted>2024-09-04T14:14:58Z</cp:lastPrinted>
  <dcterms:created xsi:type="dcterms:W3CDTF">2024-06-19T11:24:36Z</dcterms:created>
  <dcterms:modified xsi:type="dcterms:W3CDTF">2024-10-04T06:58:34Z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9deb43-4acb-4b52-9f60-4fbbc307a3db_Enabled">
    <vt:lpwstr>true</vt:lpwstr>
  </property>
  <property fmtid="{D5CDD505-2E9C-101B-9397-08002B2CF9AE}" pid="3" name="MSIP_Label_b69deb43-4acb-4b52-9f60-4fbbc307a3db_SetDate">
    <vt:lpwstr>2024-06-19T11:25:49Z</vt:lpwstr>
  </property>
  <property fmtid="{D5CDD505-2E9C-101B-9397-08002B2CF9AE}" pid="4" name="MSIP_Label_b69deb43-4acb-4b52-9f60-4fbbc307a3db_Method">
    <vt:lpwstr>Standard</vt:lpwstr>
  </property>
  <property fmtid="{D5CDD505-2E9C-101B-9397-08002B2CF9AE}" pid="5" name="MSIP_Label_b69deb43-4acb-4b52-9f60-4fbbc307a3db_Name">
    <vt:lpwstr>Public</vt:lpwstr>
  </property>
  <property fmtid="{D5CDD505-2E9C-101B-9397-08002B2CF9AE}" pid="6" name="MSIP_Label_b69deb43-4acb-4b52-9f60-4fbbc307a3db_SiteId">
    <vt:lpwstr>faad63e0-cb31-4cc2-815c-64e8226a22a3</vt:lpwstr>
  </property>
  <property fmtid="{D5CDD505-2E9C-101B-9397-08002B2CF9AE}" pid="7" name="MSIP_Label_b69deb43-4acb-4b52-9f60-4fbbc307a3db_ActionId">
    <vt:lpwstr>67218d8c-81f7-41c6-a5d6-95e8b64e366b</vt:lpwstr>
  </property>
  <property fmtid="{D5CDD505-2E9C-101B-9397-08002B2CF9AE}" pid="8" name="MSIP_Label_b69deb43-4acb-4b52-9f60-4fbbc307a3db_ContentBits">
    <vt:lpwstr>0</vt:lpwstr>
  </property>
  <property fmtid="{D5CDD505-2E9C-101B-9397-08002B2CF9AE}" pid="9" name="ContentTypeId">
    <vt:lpwstr>0x0101002B392EDC27315C4BBDFF2E2C9E439E4D</vt:lpwstr>
  </property>
  <property fmtid="{D5CDD505-2E9C-101B-9397-08002B2CF9AE}" pid="10" name="MediaServiceImageTags">
    <vt:lpwstr/>
  </property>
</Properties>
</file>